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51 - 004329-21 - VIGILANTES\02 PLANILHA\"/>
    </mc:Choice>
  </mc:AlternateContent>
  <xr:revisionPtr revIDLastSave="0" documentId="8_{8E9499A2-7F69-49E6-94DB-D8F70CE977B4}" xr6:coauthVersionLast="47" xr6:coauthVersionMax="47" xr10:uidLastSave="{00000000-0000-0000-0000-000000000000}"/>
  <bookViews>
    <workbookView xWindow="-24120" yWindow="-120" windowWidth="24240" windowHeight="13140" tabRatio="724" xr2:uid="{00000000-000D-0000-FFFF-FFFF00000000}"/>
  </bookViews>
  <sheets>
    <sheet name="Planilha_Custos" sheetId="12" r:id="rId1"/>
    <sheet name="AA AT HORAS" sheetId="3" r:id="rId2"/>
    <sheet name="Encargos Sociais" sheetId="13" r:id="rId3"/>
    <sheet name="Anx II-B Uniformes" sheetId="8" r:id="rId4"/>
    <sheet name="Anx II-C Mat.Equip" sheetId="9" r:id="rId5"/>
    <sheet name="Anx II-D Equipamentos" sheetId="10" r:id="rId6"/>
    <sheet name="Cálculo Cobertura" sheetId="5" r:id="rId7"/>
  </sheets>
  <externalReferences>
    <externalReference r:id="rId8"/>
    <externalReference r:id="rId9"/>
  </externalReferences>
  <definedNames>
    <definedName name="aa" localSheetId="3">#REF!</definedName>
    <definedName name="aa" localSheetId="4">#REF!</definedName>
    <definedName name="aa" localSheetId="5">#REF!</definedName>
    <definedName name="aa" localSheetId="2">#REF!</definedName>
    <definedName name="aa" localSheetId="0">#REF!</definedName>
    <definedName name="aa">#REF!</definedName>
    <definedName name="adasda" localSheetId="3">#REF!</definedName>
    <definedName name="adasda" localSheetId="4">#REF!</definedName>
    <definedName name="adasda" localSheetId="5">#REF!</definedName>
    <definedName name="adasda" localSheetId="2">#REF!</definedName>
    <definedName name="adasda" localSheetId="0">#REF!</definedName>
    <definedName name="adasda">#REF!</definedName>
    <definedName name="_xlnm.Print_Area" localSheetId="1">'AA AT HORAS'!$A$1:$N$52</definedName>
    <definedName name="_xlnm.Print_Area" localSheetId="3">'Anx II-B Uniformes'!$A$1:$L$13</definedName>
    <definedName name="BDI" localSheetId="3">#REF!</definedName>
    <definedName name="BDI" localSheetId="4">#REF!</definedName>
    <definedName name="BDI" localSheetId="5">#REF!</definedName>
    <definedName name="BDI" localSheetId="6">#REF!</definedName>
    <definedName name="BDI" localSheetId="2">[1]Desoneração!#REF!</definedName>
    <definedName name="BDI" localSheetId="0">#REF!</definedName>
    <definedName name="BDI">[1]Desoneração!#REF!</definedName>
    <definedName name="ISS">#REF!</definedName>
    <definedName name="PageMaker">#REF!</definedName>
    <definedName name="Print_Area" localSheetId="1">'AA AT HORAS'!$D$1:$M$42</definedName>
    <definedName name="Print_Area" localSheetId="6">'Cálculo Cobertura'!$A$2:$Q$10</definedName>
    <definedName name="Print_Area" localSheetId="0">Planilha_Custos!$A$1:$V$39</definedName>
    <definedName name="Qtd_Dias" localSheetId="3">#REF!</definedName>
    <definedName name="Qtd_Dias" localSheetId="4">#REF!</definedName>
    <definedName name="Qtd_Dias" localSheetId="5">#REF!</definedName>
    <definedName name="Qtd_Dias" localSheetId="6">'[2]HORAS,VT,VA'!#REF!</definedName>
    <definedName name="Qtd_Dias" localSheetId="2">'[1]HORAS,VT,VA,CAFÉ'!$B$19</definedName>
    <definedName name="Qtd_Dias" localSheetId="0">#REF!</definedName>
    <definedName name="Qtd_Dias">'[1]HORAS,VT,VA,CAFÉ'!$B$19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" i="3" l="1"/>
  <c r="L32" i="3"/>
  <c r="G15" i="12" l="1"/>
  <c r="J15" i="12" s="1"/>
  <c r="G17" i="12"/>
  <c r="Q55" i="3" s="1"/>
  <c r="G16" i="12"/>
  <c r="G9" i="12"/>
  <c r="G10" i="12"/>
  <c r="G11" i="12"/>
  <c r="Q53" i="3" s="1"/>
  <c r="G12" i="12"/>
  <c r="J12" i="12" s="1"/>
  <c r="G13" i="12"/>
  <c r="G14" i="12"/>
  <c r="J14" i="12" s="1"/>
  <c r="G8" i="12"/>
  <c r="J8" i="12" s="1"/>
  <c r="Q49" i="3" l="1"/>
  <c r="Q48" i="3"/>
  <c r="P56" i="3"/>
  <c r="P55" i="3"/>
  <c r="P54" i="3"/>
  <c r="P53" i="3"/>
  <c r="G31" i="8" l="1"/>
  <c r="G28" i="8"/>
  <c r="F28" i="8"/>
  <c r="F31" i="8"/>
  <c r="Q13" i="3" l="1"/>
  <c r="R39" i="3"/>
  <c r="R15" i="3"/>
  <c r="R13" i="3"/>
  <c r="P15" i="3"/>
  <c r="Q15" i="3" s="1"/>
  <c r="M15" i="3"/>
  <c r="P14" i="3"/>
  <c r="Q14" i="3" s="1"/>
  <c r="M14" i="3"/>
  <c r="M13" i="3"/>
  <c r="S15" i="3" l="1"/>
  <c r="T15" i="3" s="1"/>
  <c r="S13" i="3"/>
  <c r="T13" i="3" s="1"/>
  <c r="M11" i="12" l="1"/>
  <c r="M10" i="12"/>
  <c r="M9" i="12"/>
  <c r="M8" i="12"/>
  <c r="M13" i="12"/>
  <c r="I13" i="5"/>
  <c r="M12" i="12"/>
  <c r="I12" i="5"/>
  <c r="I11" i="5"/>
  <c r="I10" i="5"/>
  <c r="I16" i="5"/>
  <c r="I15" i="5"/>
  <c r="M17" i="12"/>
  <c r="M16" i="12"/>
  <c r="F25" i="8"/>
  <c r="F26" i="8"/>
  <c r="F27" i="8"/>
  <c r="F29" i="8"/>
  <c r="F30" i="8"/>
  <c r="F32" i="8"/>
  <c r="F24" i="8"/>
  <c r="F16" i="8"/>
  <c r="F17" i="8"/>
  <c r="F18" i="8"/>
  <c r="F19" i="8"/>
  <c r="F20" i="8"/>
  <c r="F15" i="8"/>
  <c r="F6" i="8"/>
  <c r="F7" i="8"/>
  <c r="F8" i="8"/>
  <c r="F9" i="8"/>
  <c r="F10" i="8"/>
  <c r="F11" i="8"/>
  <c r="F5" i="8"/>
  <c r="F33" i="8" l="1"/>
  <c r="T22" i="12" s="1"/>
  <c r="F21" i="8"/>
  <c r="F12" i="8"/>
  <c r="H8" i="10"/>
  <c r="H9" i="10"/>
  <c r="I9" i="10" s="1"/>
  <c r="H10" i="10"/>
  <c r="H11" i="10"/>
  <c r="H12" i="10"/>
  <c r="I12" i="10" s="1"/>
  <c r="H7" i="10"/>
  <c r="I7" i="10" s="1"/>
  <c r="I8" i="10"/>
  <c r="I10" i="10"/>
  <c r="I11" i="10"/>
  <c r="G32" i="8"/>
  <c r="G30" i="8"/>
  <c r="G29" i="8"/>
  <c r="G27" i="8"/>
  <c r="G26" i="8"/>
  <c r="G25" i="8"/>
  <c r="G24" i="8"/>
  <c r="G20" i="8"/>
  <c r="G19" i="8"/>
  <c r="G18" i="8"/>
  <c r="G17" i="8"/>
  <c r="G16" i="8"/>
  <c r="G15" i="8"/>
  <c r="G11" i="8"/>
  <c r="G10" i="8"/>
  <c r="G9" i="8"/>
  <c r="G8" i="8"/>
  <c r="G7" i="8"/>
  <c r="G6" i="8"/>
  <c r="G5" i="8"/>
  <c r="G7" i="9"/>
  <c r="G8" i="9"/>
  <c r="G9" i="9"/>
  <c r="G10" i="9"/>
  <c r="G11" i="9"/>
  <c r="G12" i="9"/>
  <c r="G6" i="9"/>
  <c r="G33" i="8" l="1"/>
  <c r="V22" i="12" s="1"/>
  <c r="G13" i="9"/>
  <c r="V24" i="12" s="1"/>
  <c r="U24" i="12" s="1"/>
  <c r="I41" i="3" l="1"/>
  <c r="I39" i="3"/>
  <c r="I34" i="3"/>
  <c r="I32" i="3"/>
  <c r="F9" i="5"/>
  <c r="E9" i="5"/>
  <c r="D9" i="5"/>
  <c r="P49" i="3" l="1"/>
  <c r="P48" i="3"/>
  <c r="P27" i="3"/>
  <c r="P26" i="3"/>
  <c r="P22" i="3"/>
  <c r="D25" i="13"/>
  <c r="K35" i="13"/>
  <c r="J35" i="13"/>
  <c r="D31" i="13"/>
  <c r="J29" i="13"/>
  <c r="K34" i="13"/>
  <c r="J34" i="13"/>
  <c r="K30" i="13"/>
  <c r="J30" i="13"/>
  <c r="K29" i="13"/>
  <c r="D13" i="13"/>
  <c r="D15" i="13" s="1"/>
  <c r="G9" i="5" s="1"/>
  <c r="J9" i="13"/>
  <c r="J14" i="13" s="1"/>
  <c r="M9" i="5" l="1"/>
  <c r="Q7" i="12"/>
  <c r="J31" i="13"/>
  <c r="D33" i="13"/>
  <c r="D34" i="13" s="1"/>
  <c r="D36" i="13" s="1"/>
  <c r="K7" i="12" s="1"/>
  <c r="K27" i="13"/>
  <c r="J27" i="13"/>
  <c r="K31" i="13"/>
  <c r="E25" i="13"/>
  <c r="E33" i="13" s="1"/>
  <c r="E34" i="13" s="1"/>
  <c r="K33" i="13" l="1"/>
  <c r="K36" i="13" s="1"/>
  <c r="J33" i="13"/>
  <c r="J36" i="13" s="1"/>
  <c r="E36" i="13"/>
  <c r="J26" i="3" l="1"/>
  <c r="F24" i="3"/>
  <c r="G24" i="3"/>
  <c r="H24" i="3"/>
  <c r="E24" i="3"/>
  <c r="U22" i="12" l="1"/>
  <c r="T18" i="12"/>
  <c r="K15" i="12" l="1"/>
  <c r="L15" i="12" s="1"/>
  <c r="K12" i="12"/>
  <c r="L12" i="12" s="1"/>
  <c r="S30" i="12"/>
  <c r="U30" i="12" s="1"/>
  <c r="V30" i="12" s="1"/>
  <c r="K14" i="12"/>
  <c r="L14" i="12" s="1"/>
  <c r="G33" i="3"/>
  <c r="H33" i="3" s="1"/>
  <c r="G34" i="3"/>
  <c r="G32" i="3"/>
  <c r="S32" i="12"/>
  <c r="U32" i="12" s="1"/>
  <c r="V32" i="12" s="1"/>
  <c r="S28" i="12"/>
  <c r="U28" i="12" s="1"/>
  <c r="V28" i="12" s="1"/>
  <c r="S34" i="12"/>
  <c r="U34" i="12" s="1"/>
  <c r="V34" i="12" s="1"/>
  <c r="D40" i="3"/>
  <c r="G21" i="8"/>
  <c r="T20" i="12" s="1"/>
  <c r="G12" i="8"/>
  <c r="S20" i="12" s="1"/>
  <c r="U20" i="12" s="1"/>
  <c r="V20" i="12" s="1"/>
  <c r="C10" i="5" l="1"/>
  <c r="C14" i="5"/>
  <c r="F14" i="5" s="1"/>
  <c r="K8" i="12"/>
  <c r="L8" i="12" s="1"/>
  <c r="I13" i="10"/>
  <c r="V26" i="12" s="1"/>
  <c r="U26" i="12" s="1"/>
  <c r="D14" i="5" l="1"/>
  <c r="E14" i="5"/>
  <c r="G14" i="5" l="1"/>
  <c r="H14" i="5" s="1"/>
  <c r="D41" i="3"/>
  <c r="D39" i="3"/>
  <c r="H34" i="3"/>
  <c r="H32" i="3"/>
  <c r="E25" i="3" l="1"/>
  <c r="R14" i="3" s="1"/>
  <c r="S14" i="3" s="1"/>
  <c r="T14" i="3" s="1"/>
  <c r="I14" i="5" s="1"/>
  <c r="M15" i="12" l="1"/>
  <c r="M14" i="12"/>
  <c r="I40" i="3"/>
  <c r="J40" i="3" s="1"/>
  <c r="L33" i="3"/>
  <c r="I33" i="3"/>
  <c r="D10" i="5"/>
  <c r="F10" i="5"/>
  <c r="E10" i="5"/>
  <c r="J39" i="3"/>
  <c r="J41" i="3"/>
  <c r="J32" i="3" l="1"/>
  <c r="K32" i="3" s="1"/>
  <c r="M32" i="3" s="1"/>
  <c r="K39" i="3" s="1"/>
  <c r="L39" i="3" s="1"/>
  <c r="M39" i="3" s="1"/>
  <c r="J33" i="3"/>
  <c r="K33" i="3" s="1"/>
  <c r="M33" i="3" s="1"/>
  <c r="K40" i="3" s="1"/>
  <c r="L40" i="3" s="1"/>
  <c r="M40" i="3" s="1"/>
  <c r="J34" i="3"/>
  <c r="K34" i="3" s="1"/>
  <c r="M34" i="3" s="1"/>
  <c r="K41" i="3" s="1"/>
  <c r="L41" i="3" s="1"/>
  <c r="M41" i="3" s="1"/>
  <c r="G10" i="5"/>
  <c r="H10" i="5" s="1"/>
  <c r="N15" i="12" l="1"/>
  <c r="O15" i="12" s="1"/>
  <c r="P15" i="12" s="1"/>
  <c r="Q15" i="12" s="1"/>
  <c r="R15" i="12" s="1"/>
  <c r="N14" i="12"/>
  <c r="N11" i="12"/>
  <c r="O11" i="12" s="1"/>
  <c r="J10" i="5"/>
  <c r="K10" i="5" s="1"/>
  <c r="L10" i="5" s="1"/>
  <c r="M10" i="5" s="1"/>
  <c r="N10" i="5" s="1"/>
  <c r="N10" i="12"/>
  <c r="O10" i="12" s="1"/>
  <c r="J11" i="5"/>
  <c r="K11" i="5" s="1"/>
  <c r="N9" i="12"/>
  <c r="O9" i="12" s="1"/>
  <c r="J12" i="5"/>
  <c r="K12" i="5" s="1"/>
  <c r="N8" i="12"/>
  <c r="O8" i="12" s="1"/>
  <c r="P8" i="12" s="1"/>
  <c r="Q8" i="12" s="1"/>
  <c r="R8" i="12" s="1"/>
  <c r="R22" i="3" s="1"/>
  <c r="J13" i="5"/>
  <c r="K13" i="5" s="1"/>
  <c r="N13" i="12"/>
  <c r="O13" i="12" s="1"/>
  <c r="N12" i="12"/>
  <c r="O12" i="12" s="1"/>
  <c r="P12" i="12" s="1"/>
  <c r="J15" i="5"/>
  <c r="K15" i="5" s="1"/>
  <c r="N16" i="12"/>
  <c r="N17" i="12"/>
  <c r="O17" i="12" s="1"/>
  <c r="J14" i="5"/>
  <c r="K14" i="5" s="1"/>
  <c r="L14" i="5" s="1"/>
  <c r="J16" i="5"/>
  <c r="K16" i="5" s="1"/>
  <c r="S53" i="3" l="1"/>
  <c r="U53" i="3" s="1"/>
  <c r="I9" i="12" s="1"/>
  <c r="J9" i="12" s="1"/>
  <c r="C12" i="5" s="1"/>
  <c r="T22" i="3"/>
  <c r="P10" i="5"/>
  <c r="O10" i="5"/>
  <c r="Q12" i="12"/>
  <c r="R12" i="12" s="1"/>
  <c r="S8" i="12"/>
  <c r="U8" i="12"/>
  <c r="V8" i="12" s="1"/>
  <c r="U15" i="12"/>
  <c r="V15" i="12" s="1"/>
  <c r="S15" i="12"/>
  <c r="M14" i="5"/>
  <c r="N14" i="5" s="1"/>
  <c r="U48" i="3"/>
  <c r="H10" i="12" s="1"/>
  <c r="Q54" i="3" s="1"/>
  <c r="K9" i="12" l="1"/>
  <c r="L9" i="12" s="1"/>
  <c r="P9" i="12" s="1"/>
  <c r="Q9" i="12" s="1"/>
  <c r="R9" i="12" s="1"/>
  <c r="R23" i="3" s="1"/>
  <c r="T23" i="3" s="1"/>
  <c r="D12" i="5"/>
  <c r="E12" i="5"/>
  <c r="F12" i="5"/>
  <c r="P14" i="5"/>
  <c r="O14" i="5"/>
  <c r="H11" i="12"/>
  <c r="J11" i="12" s="1"/>
  <c r="H13" i="12"/>
  <c r="J13" i="12" s="1"/>
  <c r="U12" i="12"/>
  <c r="V12" i="12" s="1"/>
  <c r="S12" i="12"/>
  <c r="S9" i="12" l="1"/>
  <c r="U9" i="12"/>
  <c r="V9" i="12" s="1"/>
  <c r="G12" i="5"/>
  <c r="H12" i="5" s="1"/>
  <c r="L12" i="5" s="1"/>
  <c r="K13" i="12"/>
  <c r="L13" i="12" s="1"/>
  <c r="P13" i="12" s="1"/>
  <c r="Q13" i="12" s="1"/>
  <c r="R13" i="12" s="1"/>
  <c r="C11" i="5"/>
  <c r="F11" i="5" s="1"/>
  <c r="K11" i="12"/>
  <c r="L11" i="12" s="1"/>
  <c r="D11" i="5" l="1"/>
  <c r="M12" i="5"/>
  <c r="N12" i="5" s="1"/>
  <c r="S13" i="12"/>
  <c r="U13" i="12"/>
  <c r="V13" i="12" s="1"/>
  <c r="E11" i="5"/>
  <c r="G11" i="5" s="1"/>
  <c r="H11" i="5" s="1"/>
  <c r="L11" i="5" s="1"/>
  <c r="M11" i="5" s="1"/>
  <c r="N11" i="5" s="1"/>
  <c r="P11" i="5" s="1"/>
  <c r="P11" i="12"/>
  <c r="Q11" i="12" s="1"/>
  <c r="R11" i="12" s="1"/>
  <c r="R25" i="3" s="1"/>
  <c r="T25" i="3" s="1"/>
  <c r="P12" i="5" l="1"/>
  <c r="O12" i="5"/>
  <c r="S54" i="3"/>
  <c r="U54" i="3" s="1"/>
  <c r="I10" i="12" s="1"/>
  <c r="J10" i="12" s="1"/>
  <c r="O11" i="5"/>
  <c r="S11" i="12"/>
  <c r="U11" i="12"/>
  <c r="C13" i="5" l="1"/>
  <c r="K10" i="12"/>
  <c r="L10" i="12" s="1"/>
  <c r="P10" i="12" s="1"/>
  <c r="Q10" i="12" s="1"/>
  <c r="R10" i="12" s="1"/>
  <c r="R24" i="3" s="1"/>
  <c r="T24" i="3" s="1"/>
  <c r="V11" i="12"/>
  <c r="F13" i="5" l="1"/>
  <c r="E13" i="5"/>
  <c r="D13" i="5"/>
  <c r="S10" i="12"/>
  <c r="U10" i="12"/>
  <c r="V10" i="12" s="1"/>
  <c r="U35" i="12"/>
  <c r="V35" i="12"/>
  <c r="O14" i="12"/>
  <c r="P14" i="12" s="1"/>
  <c r="G13" i="5" l="1"/>
  <c r="H13" i="5" s="1"/>
  <c r="L13" i="5" s="1"/>
  <c r="M13" i="5" s="1"/>
  <c r="N13" i="5" s="1"/>
  <c r="Q14" i="12"/>
  <c r="R14" i="12" s="1"/>
  <c r="R26" i="3" s="1"/>
  <c r="T26" i="3" s="1"/>
  <c r="P13" i="5" l="1"/>
  <c r="O13" i="5"/>
  <c r="S14" i="12"/>
  <c r="U14" i="12"/>
  <c r="V14" i="12" l="1"/>
  <c r="O16" i="12"/>
  <c r="O18" i="12" l="1"/>
  <c r="S55" i="3" l="1"/>
  <c r="U55" i="3" s="1"/>
  <c r="I16" i="12" s="1"/>
  <c r="J16" i="12" s="1"/>
  <c r="K16" i="12" s="1"/>
  <c r="L16" i="12" s="1"/>
  <c r="C15" i="5" l="1"/>
  <c r="D15" i="5" s="1"/>
  <c r="P16" i="12"/>
  <c r="E15" i="5" l="1"/>
  <c r="G15" i="5" s="1"/>
  <c r="F15" i="5"/>
  <c r="H15" i="5" s="1"/>
  <c r="L15" i="5" s="1"/>
  <c r="Q16" i="12"/>
  <c r="R16" i="12" s="1"/>
  <c r="M15" i="5" l="1"/>
  <c r="N15" i="5" s="1"/>
  <c r="U16" i="12"/>
  <c r="R27" i="3"/>
  <c r="T27" i="3" s="1"/>
  <c r="S16" i="12"/>
  <c r="O15" i="5" l="1"/>
  <c r="P15" i="5"/>
  <c r="V16" i="12"/>
  <c r="U49" i="3"/>
  <c r="H17" i="12" s="1"/>
  <c r="Q56" i="3" s="1"/>
  <c r="S56" i="3" s="1"/>
  <c r="U56" i="3" s="1"/>
  <c r="I17" i="12" s="1"/>
  <c r="J17" i="12" s="1"/>
  <c r="K17" i="12" l="1"/>
  <c r="L17" i="12" s="1"/>
  <c r="C16" i="5"/>
  <c r="D16" i="5" l="1"/>
  <c r="E16" i="5"/>
  <c r="F16" i="5"/>
  <c r="L18" i="12"/>
  <c r="P17" i="12"/>
  <c r="P18" i="12" l="1"/>
  <c r="Q17" i="12"/>
  <c r="R17" i="12" s="1"/>
  <c r="G16" i="5"/>
  <c r="H16" i="5" s="1"/>
  <c r="L16" i="5" s="1"/>
  <c r="U17" i="12" l="1"/>
  <c r="S17" i="12"/>
  <c r="R28" i="3"/>
  <c r="T28" i="3" s="1"/>
  <c r="M16" i="5"/>
  <c r="N16" i="5" s="1"/>
  <c r="O16" i="5" l="1"/>
  <c r="P16" i="5"/>
  <c r="U18" i="12"/>
  <c r="V17" i="12"/>
  <c r="U37" i="12" l="1"/>
  <c r="V18" i="12"/>
  <c r="V37" i="12" s="1"/>
  <c r="U40" i="12" s="1"/>
</calcChain>
</file>

<file path=xl/sharedStrings.xml><?xml version="1.0" encoding="utf-8"?>
<sst xmlns="http://schemas.openxmlformats.org/spreadsheetml/2006/main" count="350" uniqueCount="277">
  <si>
    <t>Jornada de Trabalho</t>
  </si>
  <si>
    <t>Somatório Montantes 
"A" e "B"</t>
  </si>
  <si>
    <t>Total unitário mensal do posto de trabalho</t>
  </si>
  <si>
    <t>Quantidade de profissionais por posto de trabalho</t>
  </si>
  <si>
    <t>Salário</t>
  </si>
  <si>
    <t>Subtotal 1</t>
  </si>
  <si>
    <t>Valor Mensal</t>
  </si>
  <si>
    <t>Subtotal 2</t>
  </si>
  <si>
    <t>MÊS</t>
  </si>
  <si>
    <t>Quantidade de dias da Semana</t>
  </si>
  <si>
    <t>Feriados forenses no período</t>
  </si>
  <si>
    <t>Nº de Segundas a Quintas</t>
  </si>
  <si>
    <t>Nº de Sextas</t>
  </si>
  <si>
    <t>Nº de Sábados</t>
  </si>
  <si>
    <t>Nº de Domingos e Feriados</t>
  </si>
  <si>
    <t>DIAS ÚTEIS</t>
  </si>
  <si>
    <t>TOTAL DE HORAS DE FUNCIONAMENTO NO PERÍODO</t>
  </si>
  <si>
    <t>CÁLCULO DO CUSTO DO AUXÍLIO-TRANSPORTE</t>
  </si>
  <si>
    <t>Posto de trabalho</t>
  </si>
  <si>
    <t>12 meses          (12 * salário)</t>
  </si>
  <si>
    <t>Dias úteis no ano</t>
  </si>
  <si>
    <t>Resultado          (12 meses / dias úteis)</t>
  </si>
  <si>
    <t>Dias Trabalhados no ano</t>
  </si>
  <si>
    <t>Participação funcionário (anual)</t>
  </si>
  <si>
    <t>Postos de Trabalho</t>
  </si>
  <si>
    <t>Divisor</t>
  </si>
  <si>
    <t>Valor da Hora</t>
  </si>
  <si>
    <t>x
resultado</t>
  </si>
  <si>
    <t>Valor unitário do vale</t>
  </si>
  <si>
    <t>Quantidade diária</t>
  </si>
  <si>
    <t>Resultado</t>
  </si>
  <si>
    <t>Participação empresa (anual)</t>
  </si>
  <si>
    <t>Participação empresa (mensal)</t>
  </si>
  <si>
    <t>CÁLCULO AUXÍLIO-ALIMENTAÇÃO</t>
  </si>
  <si>
    <t>Dias Úteis</t>
  </si>
  <si>
    <t>PLANILHA DE COMPOSIÇÃO DOS PERCENTUAIS</t>
  </si>
  <si>
    <t xml:space="preserve"> MÁXIMOS DE ENCARGOS SOCIAIS </t>
  </si>
  <si>
    <t>CUSTOS INDIRETOS, TRIBUTOS E LUCRO - CITL</t>
  </si>
  <si>
    <t>Item</t>
  </si>
  <si>
    <t>Título</t>
  </si>
  <si>
    <r>
      <t xml:space="preserve">RAT / FAP (*)
</t>
    </r>
    <r>
      <rPr>
        <b/>
        <sz val="10"/>
        <color indexed="12"/>
        <rFont val="Arial"/>
        <family val="2"/>
      </rPr>
      <t>PODERÁ SER ALTERADO</t>
    </r>
  </si>
  <si>
    <t>TRIBUTAÇÃO</t>
  </si>
  <si>
    <t>Cumulativa</t>
  </si>
  <si>
    <t>Módulo "A"</t>
  </si>
  <si>
    <t>%</t>
  </si>
  <si>
    <t>DESCRIÇÃO</t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</si>
  <si>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</si>
  <si>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CUSTOS INDIRETOS*</t>
  </si>
  <si>
    <t>A</t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</si>
  <si>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</si>
  <si>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t>LUCRO*</t>
  </si>
  <si>
    <t>B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</si>
  <si>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</si>
  <si>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</si>
  <si>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t>C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</si>
  <si>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</si>
  <si>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t>ISS</t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</si>
  <si>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</si>
  <si>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t>COFINS</t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</si>
  <si>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</si>
  <si>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PIS</t>
  </si>
  <si>
    <t>RISCO ACIDENTE DE TRABALHO AJUSTADO (**)</t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</si>
  <si>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</si>
  <si>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</si>
  <si>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</si>
  <si>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</si>
  <si>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</si>
  <si>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</si>
  <si>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1º Ano</t>
  </si>
  <si>
    <t>A partir do 2º ano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</si>
  <si>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</si>
  <si>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 xml:space="preserve">Onde:            </t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</si>
  <si>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</si>
  <si>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A = Custos indiretos;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</si>
  <si>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</si>
  <si>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B = Lucro; e</t>
  </si>
  <si>
    <t>AUXÍLIO DOENÇA - PODERÁ SER ALTERADO</t>
  </si>
  <si>
    <t>C = Tributos - somatório</t>
  </si>
  <si>
    <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/>
    </r>
  </si>
  <si>
    <t>*Incluem custo com salário, encargos e auxílios do preposto</t>
  </si>
  <si>
    <r>
      <t xml:space="preserve">FALTAS LEGAIS - </t>
    </r>
    <r>
      <rPr>
        <sz val="9"/>
        <color indexed="12"/>
        <rFont val="Arial"/>
        <family val="2"/>
      </rPr>
      <t>PODERÁ SER ALTERADO</t>
    </r>
  </si>
  <si>
    <t>**Contribuição Previdenciária sobre a Receita Bruta - lei 12.546/2011</t>
  </si>
  <si>
    <r>
      <t xml:space="preserve">ACIDENTE DO TRABALHO - </t>
    </r>
    <r>
      <rPr>
        <sz val="9"/>
        <color indexed="12"/>
        <rFont val="Arial"/>
        <family val="2"/>
      </rPr>
      <t>PODERÁ SER ALTERADO</t>
    </r>
  </si>
  <si>
    <t>Total do Módulo "B"</t>
  </si>
  <si>
    <t>CONTA-DEPÓSITO VINCULADA - BLOQUEADA PARA MOVIMENTAÇÃO</t>
  </si>
  <si>
    <t>Módulo C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</si>
  <si>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</si>
  <si>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</si>
  <si>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</si>
  <si>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</si>
  <si>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</si>
  <si>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Férias</t>
  </si>
  <si>
    <t>Total do Módulo "C"</t>
  </si>
  <si>
    <t>Subtotal</t>
  </si>
  <si>
    <t>Módulo D</t>
  </si>
  <si>
    <t>INCIDÊNCIA DE A SOBRE B</t>
  </si>
  <si>
    <t>Incidência Módulo "A"</t>
  </si>
  <si>
    <t>Total do Módulo "D"</t>
  </si>
  <si>
    <t>Abono férias</t>
  </si>
  <si>
    <t>TOTAL DOS ENCARGOS SOCIAIS</t>
  </si>
  <si>
    <t>FGTS Recisões sem Justa Causa</t>
  </si>
  <si>
    <t>A CONTINGENCIAR</t>
  </si>
  <si>
    <t>(*) Risco Acidente de Trabalho / Fator Acidentário de Prevenção</t>
  </si>
  <si>
    <t>(**) Variação das alíquotas de 0,5% a 6% de RAT, devido a incidência do FAP</t>
  </si>
  <si>
    <t>(***) Em caso de ausência de cobertura de férias, deverá ser alterado o divisor para 11 meses, à partir do segundo ano do contrato</t>
  </si>
  <si>
    <t>UNIFORME MASCULINO 
 (a serem fornecidos conforme especificação do Termo de Referência)</t>
  </si>
  <si>
    <t>Descrição do uniforme</t>
  </si>
  <si>
    <t>TOTAL MÁXIMO ADMITIDO</t>
  </si>
  <si>
    <t>UNIFORME FEMININO
 (a serem fornecidos conforme especificação do Termo de Referência)</t>
  </si>
  <si>
    <t>Quantidade</t>
  </si>
  <si>
    <t>Descrição</t>
  </si>
  <si>
    <t>Prazo de vida útil (anos)</t>
  </si>
  <si>
    <t>Taxa anual de depreciação</t>
  </si>
  <si>
    <t>VALOR TOTAL MÁXIMO ADMITIDO A SER RESSARCIDO, CONSIDERANDO A DEPRECIAÇÃO DO EQUIPAMENTO</t>
  </si>
  <si>
    <t>CÁLCULO DO PROFISSIONAL DE COBERTURA</t>
  </si>
  <si>
    <t>MONTANTE "A"</t>
  </si>
  <si>
    <t>MONTANTE "B"</t>
  </si>
  <si>
    <t>CITL
Calculado sobre o somatório dos Montantes 
"A" e "B"</t>
  </si>
  <si>
    <t>Valor da hora do cobertura</t>
  </si>
  <si>
    <t>13º Salário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</si>
  <si>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</si>
  <si>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</si>
  <si>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</si>
  <si>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</si>
  <si>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</si>
  <si>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</si>
  <si>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MONTANTE 'B'</t>
  </si>
  <si>
    <t>Valor mensal do vale transporte</t>
  </si>
  <si>
    <r>
      <t xml:space="preserve">Total unitário
montante
</t>
    </r>
    <r>
      <rPr>
        <b/>
        <sz val="12"/>
        <rFont val="Arial"/>
        <family val="2"/>
      </rPr>
      <t>"B"</t>
    </r>
  </si>
  <si>
    <t>Previsão Mensal Inicial</t>
  </si>
  <si>
    <t>Previsão Mensal Total</t>
  </si>
  <si>
    <t>meses</t>
  </si>
  <si>
    <t xml:space="preserve">Valor unitário </t>
  </si>
  <si>
    <t xml:space="preserve">Valor Mensal </t>
  </si>
  <si>
    <t>Valor unitário</t>
  </si>
  <si>
    <t>TOTAL- Somatório do Subtotal 1 e do Subtotal 2</t>
  </si>
  <si>
    <r>
      <rPr>
        <sz val="12"/>
        <rFont val="Arial"/>
        <family val="2"/>
      </rPr>
      <t xml:space="preserve">CITL
Calculado sobre o somatório dos Montantes
</t>
    </r>
    <r>
      <rPr>
        <b/>
        <sz val="12"/>
        <rFont val="Arial"/>
        <family val="2"/>
      </rPr>
      <t>"A" e "B"</t>
    </r>
  </si>
  <si>
    <t>44hs</t>
  </si>
  <si>
    <t>12x36hs</t>
  </si>
  <si>
    <t xml:space="preserve">Tipo do posto de trabalho                                 Localização e Horários 
</t>
  </si>
  <si>
    <t>SINDESP-DF x SINDESV-DF    01/01/2022/31/12/2022       01/janeiro</t>
  </si>
  <si>
    <t>Quantidade de horas úteis no mês</t>
  </si>
  <si>
    <t>Posto</t>
  </si>
  <si>
    <t xml:space="preserve">Percentual de Acréscimo 20% </t>
  </si>
  <si>
    <t>Dias no mês</t>
  </si>
  <si>
    <t>Qtd. de horas noturnas</t>
  </si>
  <si>
    <t>Dias úteis por ano</t>
  </si>
  <si>
    <t>Horas trabalhadas no período</t>
  </si>
  <si>
    <t>44 horas Semanais</t>
  </si>
  <si>
    <t>PLANILHA ESTIMATIVA DE CUSTOS - vigência de 01/10/2022 a 30/09/2023</t>
  </si>
  <si>
    <t>PLANILHA DE HORAS NO PERÍODO DE 01/10/2022 A 30/09/2023</t>
  </si>
  <si>
    <t>Diurno</t>
  </si>
  <si>
    <t>Noturno</t>
  </si>
  <si>
    <t>12x36hs Armada</t>
  </si>
  <si>
    <t>12x36hs Desarmada</t>
  </si>
  <si>
    <t>Supervisão 12x36hs</t>
  </si>
  <si>
    <t>Vigilância     CBO 5173-30</t>
  </si>
  <si>
    <t>SUPERVISÃO - 12x36hs - Diurno</t>
  </si>
  <si>
    <t>SUPERVISÃO - 12x36hs - Noturno</t>
  </si>
  <si>
    <t>VIGILÂNCIA - 44hs - Diurno</t>
  </si>
  <si>
    <t>VIGILÂNCIA - 12x36hs - Diurno</t>
  </si>
  <si>
    <t>VIGILÂNCIA - 12x36hs - Noturno</t>
  </si>
  <si>
    <t>Terno completo - composto de 1 (um) Paletó e 1 (uma) Calça</t>
  </si>
  <si>
    <t>N. de Peças que Compõem o Conjunto de Uniforme</t>
  </si>
  <si>
    <t>Camisa social</t>
  </si>
  <si>
    <t>Gravata social</t>
  </si>
  <si>
    <t>Cinto social</t>
  </si>
  <si>
    <t>Japona</t>
  </si>
  <si>
    <t>Qtd. Máxima Anual</t>
  </si>
  <si>
    <t xml:space="preserve">Camisa social feminina </t>
  </si>
  <si>
    <t>Cinto social feminino</t>
  </si>
  <si>
    <t>Valor unitário máximo admitido (R$)</t>
  </si>
  <si>
    <t>Meia calça - Par</t>
  </si>
  <si>
    <t>Sapato social feminino - Par</t>
  </si>
  <si>
    <t>Terno completo feminino - composto de 1 (um) blazer e 1 (uma) calça</t>
  </si>
  <si>
    <t>Boné</t>
  </si>
  <si>
    <t>Coturno</t>
  </si>
  <si>
    <t>Calça Operacional</t>
  </si>
  <si>
    <t>Camisa Operacional</t>
  </si>
  <si>
    <t>Cinto Tático</t>
  </si>
  <si>
    <t>Capa de Chuva</t>
  </si>
  <si>
    <t>Capa de Colete</t>
  </si>
  <si>
    <t>UNIFORME OPERACIONAL
 (a serem fornecidos conforme especificação do Termo de Referência)</t>
  </si>
  <si>
    <t>Meia social - Par</t>
  </si>
  <si>
    <t>Sapato social - Par</t>
  </si>
  <si>
    <t>Meia Operacional - Par</t>
  </si>
  <si>
    <t>MATERIAIS E EQUIPAMENTOS NECESSÁRIOS PARA A PRESTAÇÃO DOS SERVIÇOS</t>
  </si>
  <si>
    <t>ESPECIFICAÇÃO</t>
  </si>
  <si>
    <t>Marca/Modelo de Referência</t>
  </si>
  <si>
    <t>Lanterna recarregável</t>
  </si>
  <si>
    <t>Lanterna tática, LED, corpo em alumínio, com clip, zoom, strobo, coldre, sinalizador noturno para rosquear na ponta da lanterna, recarregável</t>
  </si>
  <si>
    <t>Livro de ocorrências</t>
  </si>
  <si>
    <t>Coldre</t>
  </si>
  <si>
    <t>Porta Carregador (munição)</t>
  </si>
  <si>
    <t>Porta carregador simples, em cordura para ser fixado no item 5.</t>
  </si>
  <si>
    <t>Cinto para armamento</t>
  </si>
  <si>
    <t>Cinto sem furos, em cordura, fecho em velcro com passador e fivelas na cor preta.</t>
  </si>
  <si>
    <t>Fones de Ouvido</t>
  </si>
  <si>
    <t>Fones de ouvido giratório com microfone e PTT no fio, para rádio Motorola DTR 720, modelo HKLN4604.</t>
  </si>
  <si>
    <t>Spray não letal</t>
  </si>
  <si>
    <t>Spray não letal à base de óleos/extratos vegetais - Marca/Modelo: knockout.</t>
  </si>
  <si>
    <t>Unid.</t>
  </si>
  <si>
    <t>Coldre para revolver calibre 38, 6 tiros, cano com 4 polegadas</t>
  </si>
  <si>
    <t>unid.</t>
  </si>
  <si>
    <t>Qtd. Estimada</t>
  </si>
  <si>
    <t>Valor máximo admitido</t>
  </si>
  <si>
    <t>Livro pautado, com capa dura, na cor preta.</t>
  </si>
  <si>
    <t>Revólver calibre 38, 6 tiros, cano com 4 polegadas e cor oxidado</t>
  </si>
  <si>
    <t>Munição simples compatível com revólver calibre 38, 6 tiros, cano com 4 polegadas e cor oxidado.</t>
  </si>
  <si>
    <t>SPARK Kit elite do dispositivo elétrico incapacitante SPARK Z 2.0</t>
  </si>
  <si>
    <t>EQUIPAMENTOS DEPRECIÁVEIS NECESSÁRIOS PARA A PRESTAÇÃO DOS SERVIÇOS
 (a serem fornecidos conforme especificação do Termo de Referência)</t>
  </si>
  <si>
    <t>Colete balístico</t>
  </si>
  <si>
    <t>Qtd.</t>
  </si>
  <si>
    <t>Valor máximo anual a ser ressarcido, considerando a depreciação (R$)</t>
  </si>
  <si>
    <t>Rádio Transceptor Digital Portátil Bidirecional.</t>
  </si>
  <si>
    <t>Repetidora de rádio (incluindo instalação, configuração inicial e software de gerenciamento).</t>
  </si>
  <si>
    <t>Posto de Trabalho</t>
  </si>
  <si>
    <t>Valor unitário máximo admitido     (R$)</t>
  </si>
  <si>
    <t xml:space="preserve"> (a serem fornecidos conforme especificação do Termo de Referência)</t>
  </si>
  <si>
    <t>Valor máxímo admitido no período de 12 meses (R$)</t>
  </si>
  <si>
    <t>Valor total máximo admitido (R$)</t>
  </si>
  <si>
    <t>Valor do Adicional noturno mensal (R$)</t>
  </si>
  <si>
    <t>Valor Unitário (R$)</t>
  </si>
  <si>
    <t>Valor anual do auxílio- alimentação (R$)</t>
  </si>
  <si>
    <t>Valor estimado mensal (R$)</t>
  </si>
  <si>
    <t>Planilha de Horas - Postos 12x36hs</t>
  </si>
  <si>
    <t>VIGILÂNCIA - 12x36hs</t>
  </si>
  <si>
    <t>VIGILÂNCIA - 44hs</t>
  </si>
  <si>
    <t>SUPERVISÃO - 12x36hs</t>
  </si>
  <si>
    <t>Total mensal estimado da Contratação  (R$)</t>
  </si>
  <si>
    <t>Total unitário do posto de trabalho  (R$)</t>
  </si>
  <si>
    <t>Total unitário mensal do posto de trabalho  (R$)</t>
  </si>
  <si>
    <t>Salário  (R$)</t>
  </si>
  <si>
    <t>Adicional Noturno  (R$)</t>
  </si>
  <si>
    <t>Remuneração  (R$)</t>
  </si>
  <si>
    <t>Encargos Sociais  (R$)</t>
  </si>
  <si>
    <r>
      <t xml:space="preserve">Total unitário
montante
</t>
    </r>
    <r>
      <rPr>
        <b/>
        <sz val="12"/>
        <rFont val="Arial"/>
        <family val="2"/>
      </rPr>
      <t xml:space="preserve">"A"                        </t>
    </r>
    <r>
      <rPr>
        <sz val="12"/>
        <rFont val="Arial"/>
        <family val="2"/>
      </rPr>
      <t>(R$)</t>
    </r>
  </si>
  <si>
    <t>Valor mensal estimado do auxílio alimentação  (R$)</t>
  </si>
  <si>
    <r>
      <t xml:space="preserve">Somatório
Montantes
</t>
    </r>
    <r>
      <rPr>
        <b/>
        <sz val="12"/>
        <rFont val="Arial"/>
        <family val="2"/>
      </rPr>
      <t>"A" e "B"     (R$)</t>
    </r>
  </si>
  <si>
    <t>Observações:</t>
  </si>
  <si>
    <t>1. No posto de trabalho 12x36hs, em 1 semana o profissional trabalha 3 dias (36 horas) e na outra trabalha 4 dias (48 horas) e assim alternadamente.</t>
  </si>
  <si>
    <r>
      <t xml:space="preserve">2. Um ano possui 52 semanas. Durante 26 semanas (metade de 52 semanas), o profissional locado no posto de trabalho 12x36 trabalhará 36 horas por semana, totalizando </t>
    </r>
    <r>
      <rPr>
        <b/>
        <sz val="10"/>
        <color theme="1"/>
        <rFont val="Arial"/>
        <family val="2"/>
      </rPr>
      <t>936 horas</t>
    </r>
    <r>
      <rPr>
        <sz val="10"/>
        <color theme="1"/>
        <rFont val="Arial"/>
        <family val="2"/>
      </rPr>
      <t xml:space="preserve"> no período.</t>
    </r>
  </si>
  <si>
    <r>
      <t xml:space="preserve">3. Para as outras 26 semanas no ano, o profissional trabalhará 48 horas por semana, totalizando </t>
    </r>
    <r>
      <rPr>
        <b/>
        <sz val="10"/>
        <color theme="1"/>
        <rFont val="Arial"/>
        <family val="2"/>
      </rPr>
      <t>1.248 horas</t>
    </r>
    <r>
      <rPr>
        <sz val="10"/>
        <color theme="1"/>
        <rFont val="Arial"/>
        <family val="2"/>
      </rPr>
      <t xml:space="preserve"> no período, assim, durante 1 ano o ocupante do posto de trabalho 12X36 trabalhará </t>
    </r>
    <r>
      <rPr>
        <b/>
        <sz val="10"/>
        <color theme="1"/>
        <rFont val="Arial"/>
        <family val="2"/>
      </rPr>
      <t>182 dias</t>
    </r>
    <r>
      <rPr>
        <sz val="10"/>
        <color theme="1"/>
        <rFont val="Arial"/>
        <family val="2"/>
      </rPr>
      <t xml:space="preserve">, correspondendo a  </t>
    </r>
    <r>
      <rPr>
        <b/>
        <sz val="10"/>
        <color theme="1"/>
        <rFont val="Arial"/>
        <family val="2"/>
      </rPr>
      <t>2.184 horas</t>
    </r>
    <r>
      <rPr>
        <sz val="10"/>
        <color theme="1"/>
        <rFont val="Arial"/>
        <family val="2"/>
      </rPr>
      <t>.</t>
    </r>
  </si>
  <si>
    <t>4. 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</t>
  </si>
  <si>
    <t>44hs semanais Desarmada</t>
  </si>
  <si>
    <t>44hs semanais Armada</t>
  </si>
  <si>
    <t>Adicional de 
Periculosidade
(R$)</t>
  </si>
  <si>
    <t>Convenção Coletiva de Trabalho
vigência
Data-base</t>
  </si>
  <si>
    <t>Valor diário do cobertura</t>
  </si>
  <si>
    <t>Valor unit. Masculino</t>
  </si>
  <si>
    <t>Valor unit. Feminino</t>
  </si>
  <si>
    <t>CÁLCULO DO VALOR DA HORA</t>
  </si>
  <si>
    <t>% de subsídio
PAT ou CCT(*)</t>
  </si>
  <si>
    <t>* 2%, conforme Parágrafo Segundo da Cláusula Décima Segunda da CCT.</t>
  </si>
  <si>
    <t>Total estimado da contratação para o período de 12 meses
(R$)</t>
  </si>
  <si>
    <t>Valor anual</t>
  </si>
  <si>
    <t>Qnt. Profissionais</t>
  </si>
  <si>
    <t>Valor do intrajornada mensal (R$)</t>
  </si>
  <si>
    <t>Indenização
Intrajornada</t>
  </si>
  <si>
    <t>Adicional Noturno de 20% conforme CCT</t>
  </si>
  <si>
    <t>Diurno Anexo III</t>
  </si>
  <si>
    <t>Noturno Anexo III</t>
  </si>
  <si>
    <t>VIGILÂNCIA - 12x36hs - Diurno - Anex. III</t>
  </si>
  <si>
    <t>VIGILÂNCIA - 12x36hs - Noturno - Anex. III</t>
  </si>
  <si>
    <t>Diurno - Anexo III</t>
  </si>
  <si>
    <t>Noturno - Anexo III</t>
  </si>
  <si>
    <t>Pagamento de intrajornada (Anexo III)</t>
  </si>
  <si>
    <r>
      <t xml:space="preserve">  I - UNIFORMES MASCULINOS E FENIMINOS - RESSARCIMENTO</t>
    </r>
    <r>
      <rPr>
        <sz val="12"/>
        <color rgb="FFFF0000"/>
        <rFont val="Arial"/>
        <family val="2"/>
      </rPr>
      <t xml:space="preserve"> (Valor máximo admitido - pode ser alterado pela licitante, fazendo constar sempre o de maior valor entre o feminino e o masculino)</t>
    </r>
  </si>
  <si>
    <r>
      <t xml:space="preserve">  II - UNIFORME OPERACIONAL - RESSARCIMENTO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</si>
  <si>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III - MATERIAIS E EQUIPAMENTOS - RESSARCIMENTO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</si>
  <si>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IV - EQUIPAMENTOS E MATERIAIS - DEPRECIÁVEIS  </t>
    </r>
    <r>
      <rPr>
        <sz val="12"/>
        <color rgb="FFFF0000"/>
        <rFont val="Arial"/>
        <family val="2"/>
      </rPr>
      <t>(Valor máximo admitido - pode ser alterado pela licitante)</t>
    </r>
  </si>
  <si>
    <r>
      <t xml:space="preserve">  V - FUNDO PARA INDENIZAÇÃO DECORRENTE DE APOSENTADORIA POR INVALIDEZ / DOENÇA DE QUALQUER NATUREZA</t>
    </r>
    <r>
      <rPr>
        <sz val="12"/>
        <rFont val="Arial"/>
        <family val="2"/>
      </rPr>
      <t xml:space="preserve"> - 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</si>
  <si>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 -  AUXÍLIO SAÚDE  - </t>
    </r>
    <r>
      <rPr>
        <sz val="12"/>
        <rFont val="Arial"/>
        <family val="2"/>
      </rPr>
      <t xml:space="preserve">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</si>
  <si>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VII -  FUNDO SOCIAL E ODONTOLÓGICO (R$ 8,68 para o plano odontológico e R$ 1,08 para o fundo social)  </t>
    </r>
    <r>
      <rPr>
        <sz val="12"/>
        <rFont val="Arial"/>
        <family val="2"/>
      </rPr>
      <t xml:space="preserve">- Ressarcimento - </t>
    </r>
    <r>
      <rPr>
        <sz val="12"/>
        <color rgb="FFFF0000"/>
        <rFont val="Arial"/>
        <family val="2"/>
      </rPr>
      <t>(Previsto na CCT, só poderá ser alterado pelo licitante em caso de adoção de outra CCT)</t>
    </r>
  </si>
  <si>
    <r>
      <t xml:space="preserve">  VIII -  SEGURO DE VIDA  - RESSARCIMENTO </t>
    </r>
    <r>
      <rPr>
        <sz val="12"/>
        <color rgb="FFFF0000"/>
        <rFont val="Arial"/>
        <family val="2"/>
      </rPr>
      <t>(poderá ser alterado pelo licitante em caso de contratação de apólice de menor valor)</t>
    </r>
  </si>
  <si>
    <t>Remuneração (R$)</t>
  </si>
  <si>
    <t>Valor da hora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</si>
</sst>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"/>
    <numFmt numFmtId="166" formatCode="_(* #,##0.00_);_(* \(#,##0.00\);_(* &quot;-&quot;??_);_(@_)"/>
    <numFmt numFmtId="167" formatCode="0.00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b/>
      <sz val="14"/>
      <color theme="0"/>
      <name val="Arial"/>
      <family val="2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9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4" fillId="0" borderId="0" applyNumberFormat="0" applyFill="0" applyBorder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0" fontId="14" fillId="0" borderId="0" applyNumberFormat="0" applyFill="0" applyBorder="0" applyProtection="0"/>
  </cellStyleXfs>
  <cellXfs count="489">
    <xf numFmtId="0" fontId="0" fillId="0" borderId="0" xfId="0"/>
    <xf numFmtId="0" fontId="2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0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/>
    </xf>
    <xf numFmtId="9" fontId="11" fillId="2" borderId="2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4" fontId="10" fillId="2" borderId="6" xfId="0" applyNumberFormat="1" applyFont="1" applyFill="1" applyBorder="1" applyAlignment="1">
      <alignment vertical="center"/>
    </xf>
    <xf numFmtId="0" fontId="12" fillId="0" borderId="0" xfId="6" applyFont="1"/>
    <xf numFmtId="0" fontId="12" fillId="0" borderId="28" xfId="6" applyFont="1" applyBorder="1"/>
    <xf numFmtId="0" fontId="7" fillId="0" borderId="0" xfId="6" applyFont="1" applyAlignment="1">
      <alignment vertical="center" wrapText="1"/>
    </xf>
    <xf numFmtId="0" fontId="12" fillId="0" borderId="27" xfId="6" applyFont="1" applyBorder="1"/>
    <xf numFmtId="0" fontId="12" fillId="2" borderId="28" xfId="2" applyFont="1" applyFill="1" applyBorder="1" applyAlignment="1">
      <alignment horizontal="center" vertical="center" wrapText="1"/>
    </xf>
    <xf numFmtId="164" fontId="12" fillId="0" borderId="0" xfId="6" applyNumberFormat="1" applyFo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3" fillId="2" borderId="63" xfId="0" applyFont="1" applyFill="1" applyBorder="1" applyAlignment="1">
      <alignment horizontal="center" vertical="center"/>
    </xf>
    <xf numFmtId="17" fontId="3" fillId="2" borderId="63" xfId="0" applyNumberFormat="1" applyFont="1" applyFill="1" applyBorder="1"/>
    <xf numFmtId="0" fontId="10" fillId="2" borderId="6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7" fontId="3" fillId="2" borderId="65" xfId="0" applyNumberFormat="1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0" fontId="11" fillId="2" borderId="6" xfId="4" applyNumberFormat="1" applyFont="1" applyFill="1" applyBorder="1" applyAlignment="1">
      <alignment horizontal="center" vertical="center"/>
    </xf>
    <xf numFmtId="10" fontId="11" fillId="2" borderId="6" xfId="6" applyNumberFormat="1" applyFont="1" applyFill="1" applyBorder="1" applyAlignment="1">
      <alignment horizontal="center" vertical="center" wrapText="1"/>
    </xf>
    <xf numFmtId="164" fontId="9" fillId="2" borderId="11" xfId="6" applyNumberFormat="1" applyFont="1" applyFill="1" applyBorder="1" applyAlignment="1">
      <alignment horizontal="center" vertical="center" wrapText="1"/>
    </xf>
    <xf numFmtId="164" fontId="9" fillId="0" borderId="12" xfId="6" applyNumberFormat="1" applyFont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 wrapText="1"/>
    </xf>
    <xf numFmtId="44" fontId="6" fillId="2" borderId="8" xfId="0" applyNumberFormat="1" applyFont="1" applyFill="1" applyBorder="1" applyAlignment="1">
      <alignment horizontal="center" vertical="center"/>
    </xf>
    <xf numFmtId="44" fontId="6" fillId="0" borderId="12" xfId="0" applyNumberFormat="1" applyFont="1" applyBorder="1" applyAlignment="1">
      <alignment horizontal="center" vertical="center"/>
    </xf>
    <xf numFmtId="0" fontId="8" fillId="0" borderId="0" xfId="2"/>
    <xf numFmtId="0" fontId="7" fillId="7" borderId="3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2" borderId="76" xfId="2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4" fontId="10" fillId="2" borderId="21" xfId="0" applyNumberFormat="1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 wrapText="1"/>
    </xf>
    <xf numFmtId="164" fontId="9" fillId="2" borderId="6" xfId="6" applyNumberFormat="1" applyFont="1" applyFill="1" applyBorder="1" applyAlignment="1">
      <alignment horizontal="center" vertical="center" wrapText="1"/>
    </xf>
    <xf numFmtId="164" fontId="9" fillId="2" borderId="6" xfId="4" applyNumberFormat="1" applyFont="1" applyFill="1" applyBorder="1" applyAlignment="1">
      <alignment horizontal="center" vertical="center"/>
    </xf>
    <xf numFmtId="164" fontId="9" fillId="0" borderId="8" xfId="6" applyNumberFormat="1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4" fontId="12" fillId="2" borderId="6" xfId="10" applyNumberFormat="1" applyFont="1" applyFill="1" applyBorder="1" applyAlignment="1">
      <alignment horizontal="center" vertical="center" wrapText="1"/>
    </xf>
    <xf numFmtId="4" fontId="12" fillId="2" borderId="6" xfId="10" applyNumberFormat="1" applyFont="1" applyFill="1" applyBorder="1" applyAlignment="1">
      <alignment horizontal="center" vertical="center"/>
    </xf>
    <xf numFmtId="4" fontId="12" fillId="2" borderId="6" xfId="10" applyNumberFormat="1" applyFont="1" applyFill="1" applyBorder="1" applyAlignment="1">
      <alignment horizontal="right" vertical="center" wrapText="1"/>
    </xf>
    <xf numFmtId="166" fontId="12" fillId="2" borderId="6" xfId="10" applyNumberFormat="1" applyFont="1" applyFill="1" applyBorder="1" applyAlignment="1">
      <alignment horizontal="center" vertical="center" wrapText="1"/>
    </xf>
    <xf numFmtId="3" fontId="12" fillId="2" borderId="6" xfId="10" applyNumberFormat="1" applyFont="1" applyFill="1" applyBorder="1" applyAlignment="1">
      <alignment horizontal="center" vertical="center" wrapText="1"/>
    </xf>
    <xf numFmtId="4" fontId="12" fillId="2" borderId="8" xfId="10" applyNumberFormat="1" applyFont="1" applyFill="1" applyBorder="1" applyAlignment="1">
      <alignment horizontal="right" vertical="center" wrapText="1"/>
    </xf>
    <xf numFmtId="0" fontId="4" fillId="2" borderId="81" xfId="10" applyFont="1" applyFill="1" applyBorder="1" applyAlignment="1">
      <alignment vertical="center"/>
    </xf>
    <xf numFmtId="0" fontId="4" fillId="2" borderId="82" xfId="10" applyFont="1" applyFill="1" applyBorder="1" applyAlignment="1">
      <alignment vertical="center"/>
    </xf>
    <xf numFmtId="0" fontId="4" fillId="2" borderId="83" xfId="10" applyFont="1" applyFill="1" applyBorder="1" applyAlignment="1">
      <alignment vertical="center"/>
    </xf>
    <xf numFmtId="4" fontId="4" fillId="2" borderId="84" xfId="10" applyNumberFormat="1" applyFont="1" applyFill="1" applyBorder="1" applyAlignment="1">
      <alignment horizontal="right" vertical="center"/>
    </xf>
    <xf numFmtId="166" fontId="4" fillId="2" borderId="84" xfId="11" applyFont="1" applyFill="1" applyBorder="1" applyAlignment="1">
      <alignment horizontal="center" vertical="center"/>
    </xf>
    <xf numFmtId="3" fontId="4" fillId="2" borderId="84" xfId="11" applyNumberFormat="1" applyFont="1" applyFill="1" applyBorder="1" applyAlignment="1">
      <alignment horizontal="center" vertical="center"/>
    </xf>
    <xf numFmtId="166" fontId="4" fillId="2" borderId="84" xfId="11" applyFont="1" applyFill="1" applyBorder="1" applyAlignment="1">
      <alignment vertical="center"/>
    </xf>
    <xf numFmtId="166" fontId="4" fillId="2" borderId="86" xfId="11" applyFont="1" applyFill="1" applyBorder="1" applyAlignment="1">
      <alignment vertical="center"/>
    </xf>
    <xf numFmtId="2" fontId="12" fillId="2" borderId="11" xfId="10" applyNumberFormat="1" applyFont="1" applyFill="1" applyBorder="1" applyAlignment="1">
      <alignment horizontal="center" vertical="center" wrapText="1"/>
    </xf>
    <xf numFmtId="166" fontId="4" fillId="2" borderId="11" xfId="11" applyFont="1" applyFill="1" applyBorder="1" applyAlignment="1">
      <alignment vertical="center"/>
    </xf>
    <xf numFmtId="166" fontId="4" fillId="2" borderId="9" xfId="11" applyFont="1" applyFill="1" applyBorder="1" applyAlignment="1">
      <alignment vertical="center"/>
    </xf>
    <xf numFmtId="4" fontId="4" fillId="2" borderId="16" xfId="10" applyNumberFormat="1" applyFont="1" applyFill="1" applyBorder="1" applyAlignment="1">
      <alignment horizontal="center" vertical="center" wrapText="1"/>
    </xf>
    <xf numFmtId="166" fontId="12" fillId="2" borderId="11" xfId="11" applyFont="1" applyFill="1" applyBorder="1" applyAlignment="1">
      <alignment vertical="center"/>
    </xf>
    <xf numFmtId="4" fontId="4" fillId="2" borderId="12" xfId="10" applyNumberFormat="1" applyFont="1" applyFill="1" applyBorder="1" applyAlignment="1">
      <alignment horizontal="right" vertical="center" wrapText="1"/>
    </xf>
    <xf numFmtId="166" fontId="12" fillId="2" borderId="24" xfId="11" applyFont="1" applyFill="1" applyBorder="1" applyAlignment="1">
      <alignment vertical="center"/>
    </xf>
    <xf numFmtId="0" fontId="4" fillId="2" borderId="75" xfId="10" applyFont="1" applyFill="1" applyBorder="1" applyAlignment="1">
      <alignment horizontal="center" vertical="center" wrapText="1"/>
    </xf>
    <xf numFmtId="166" fontId="4" fillId="2" borderId="3" xfId="11" applyFont="1" applyFill="1" applyBorder="1" applyAlignment="1">
      <alignment horizontal="center" vertical="center"/>
    </xf>
    <xf numFmtId="3" fontId="12" fillId="2" borderId="21" xfId="10" applyNumberFormat="1" applyFont="1" applyFill="1" applyBorder="1" applyAlignment="1">
      <alignment horizontal="center" vertical="center" wrapText="1"/>
    </xf>
    <xf numFmtId="0" fontId="12" fillId="2" borderId="11" xfId="10" applyFont="1" applyFill="1" applyBorder="1" applyAlignment="1">
      <alignment horizontal="center" vertical="center" wrapText="1"/>
    </xf>
    <xf numFmtId="0" fontId="4" fillId="2" borderId="81" xfId="10" applyFont="1" applyFill="1" applyBorder="1" applyAlignment="1">
      <alignment vertical="center" wrapText="1"/>
    </xf>
    <xf numFmtId="0" fontId="4" fillId="2" borderId="82" xfId="10" applyFont="1" applyFill="1" applyBorder="1" applyAlignment="1">
      <alignment vertical="center" wrapText="1"/>
    </xf>
    <xf numFmtId="166" fontId="4" fillId="2" borderId="84" xfId="10" applyNumberFormat="1" applyFont="1" applyFill="1" applyBorder="1" applyAlignment="1">
      <alignment vertical="center" wrapText="1"/>
    </xf>
    <xf numFmtId="166" fontId="4" fillId="2" borderId="86" xfId="10" applyNumberFormat="1" applyFont="1" applyFill="1" applyBorder="1" applyAlignment="1">
      <alignment vertical="center" wrapText="1"/>
    </xf>
    <xf numFmtId="166" fontId="4" fillId="2" borderId="0" xfId="11" applyFont="1" applyFill="1" applyBorder="1" applyAlignment="1">
      <alignment vertical="center"/>
    </xf>
    <xf numFmtId="166" fontId="4" fillId="2" borderId="87" xfId="11" applyFont="1" applyFill="1" applyBorder="1" applyAlignment="1">
      <alignment vertical="center"/>
    </xf>
    <xf numFmtId="167" fontId="12" fillId="2" borderId="0" xfId="1" applyNumberFormat="1" applyFont="1" applyFill="1" applyBorder="1"/>
    <xf numFmtId="0" fontId="12" fillId="2" borderId="0" xfId="10" applyFont="1" applyFill="1" applyBorder="1"/>
    <xf numFmtId="0" fontId="4" fillId="2" borderId="0" xfId="10" applyFont="1" applyFill="1" applyBorder="1" applyAlignment="1">
      <alignment horizontal="left" vertical="center" wrapText="1"/>
    </xf>
    <xf numFmtId="43" fontId="12" fillId="2" borderId="0" xfId="10" applyNumberFormat="1" applyFont="1" applyFill="1" applyBorder="1"/>
    <xf numFmtId="0" fontId="11" fillId="0" borderId="0" xfId="2" applyFont="1" applyAlignment="1">
      <alignment horizontal="center"/>
    </xf>
    <xf numFmtId="0" fontId="8" fillId="2" borderId="88" xfId="2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4" fillId="5" borderId="29" xfId="12" applyFill="1" applyBorder="1"/>
    <xf numFmtId="0" fontId="14" fillId="5" borderId="30" xfId="12" applyFill="1" applyBorder="1"/>
    <xf numFmtId="0" fontId="14" fillId="5" borderId="31" xfId="12" applyFill="1" applyBorder="1"/>
    <xf numFmtId="0" fontId="14" fillId="0" borderId="0" xfId="12" applyNumberFormat="1"/>
    <xf numFmtId="0" fontId="14" fillId="5" borderId="32" xfId="12" applyFill="1" applyBorder="1"/>
    <xf numFmtId="0" fontId="16" fillId="5" borderId="0" xfId="12" applyFont="1" applyFill="1" applyBorder="1"/>
    <xf numFmtId="0" fontId="17" fillId="5" borderId="0" xfId="12" applyFont="1" applyFill="1" applyBorder="1"/>
    <xf numFmtId="0" fontId="14" fillId="5" borderId="0" xfId="12" applyFill="1" applyBorder="1"/>
    <xf numFmtId="0" fontId="14" fillId="5" borderId="33" xfId="12" applyFill="1" applyBorder="1"/>
    <xf numFmtId="0" fontId="14" fillId="5" borderId="35" xfId="12" applyFill="1" applyBorder="1"/>
    <xf numFmtId="0" fontId="16" fillId="5" borderId="37" xfId="12" applyFont="1" applyFill="1" applyBorder="1"/>
    <xf numFmtId="0" fontId="14" fillId="5" borderId="42" xfId="12" applyFill="1" applyBorder="1"/>
    <xf numFmtId="9" fontId="15" fillId="3" borderId="43" xfId="12" applyNumberFormat="1" applyFont="1" applyFill="1" applyBorder="1" applyAlignment="1">
      <alignment horizontal="center" vertical="center" wrapText="1"/>
    </xf>
    <xf numFmtId="165" fontId="15" fillId="3" borderId="43" xfId="12" applyNumberFormat="1" applyFont="1" applyFill="1" applyBorder="1" applyAlignment="1">
      <alignment horizontal="center" vertical="center" wrapText="1"/>
    </xf>
    <xf numFmtId="0" fontId="16" fillId="5" borderId="36" xfId="12" applyNumberFormat="1" applyFont="1" applyFill="1" applyBorder="1" applyAlignment="1">
      <alignment horizontal="center" vertical="center"/>
    </xf>
    <xf numFmtId="49" fontId="16" fillId="5" borderId="36" xfId="12" applyNumberFormat="1" applyFont="1" applyFill="1" applyBorder="1" applyAlignment="1">
      <alignment horizontal="justify" vertical="center"/>
    </xf>
    <xf numFmtId="49" fontId="18" fillId="5" borderId="36" xfId="12" applyNumberFormat="1" applyFont="1" applyFill="1" applyBorder="1" applyAlignment="1">
      <alignment horizontal="center"/>
    </xf>
    <xf numFmtId="49" fontId="18" fillId="5" borderId="38" xfId="12" applyNumberFormat="1" applyFont="1" applyFill="1" applyBorder="1"/>
    <xf numFmtId="0" fontId="18" fillId="5" borderId="40" xfId="12" applyFont="1" applyFill="1" applyBorder="1"/>
    <xf numFmtId="0" fontId="14" fillId="5" borderId="51" xfId="12" applyFill="1" applyBorder="1"/>
    <xf numFmtId="0" fontId="14" fillId="5" borderId="44" xfId="12" applyFill="1" applyBorder="1"/>
    <xf numFmtId="0" fontId="14" fillId="5" borderId="45" xfId="12" applyFill="1" applyBorder="1"/>
    <xf numFmtId="2" fontId="16" fillId="5" borderId="37" xfId="12" applyNumberFormat="1" applyFont="1" applyFill="1" applyBorder="1"/>
    <xf numFmtId="0" fontId="18" fillId="5" borderId="39" xfId="12" applyFont="1" applyFill="1" applyBorder="1" applyAlignment="1">
      <alignment horizontal="center"/>
    </xf>
    <xf numFmtId="10" fontId="18" fillId="5" borderId="40" xfId="12" applyNumberFormat="1" applyFont="1" applyFill="1" applyBorder="1"/>
    <xf numFmtId="49" fontId="15" fillId="5" borderId="36" xfId="12" applyNumberFormat="1" applyFont="1" applyFill="1" applyBorder="1" applyAlignment="1">
      <alignment horizontal="center"/>
    </xf>
    <xf numFmtId="0" fontId="15" fillId="5" borderId="36" xfId="12" applyFont="1" applyFill="1" applyBorder="1" applyAlignment="1">
      <alignment horizontal="center"/>
    </xf>
    <xf numFmtId="49" fontId="15" fillId="5" borderId="36" xfId="12" applyNumberFormat="1" applyFont="1" applyFill="1" applyBorder="1" applyAlignment="1">
      <alignment horizontal="center" vertical="center"/>
    </xf>
    <xf numFmtId="49" fontId="15" fillId="5" borderId="36" xfId="12" applyNumberFormat="1" applyFont="1" applyFill="1" applyBorder="1" applyAlignment="1">
      <alignment horizontal="center" vertical="center" wrapText="1"/>
    </xf>
    <xf numFmtId="10" fontId="16" fillId="5" borderId="36" xfId="12" applyNumberFormat="1" applyFont="1" applyFill="1" applyBorder="1" applyAlignment="1">
      <alignment vertical="center"/>
    </xf>
    <xf numFmtId="49" fontId="14" fillId="5" borderId="42" xfId="12" applyNumberFormat="1" applyFill="1" applyBorder="1" applyAlignment="1">
      <alignment vertical="center"/>
    </xf>
    <xf numFmtId="0" fontId="18" fillId="5" borderId="0" xfId="12" applyFont="1" applyFill="1" applyBorder="1" applyAlignment="1">
      <alignment horizontal="right"/>
    </xf>
    <xf numFmtId="49" fontId="14" fillId="5" borderId="42" xfId="12" applyNumberFormat="1" applyFill="1" applyBorder="1"/>
    <xf numFmtId="49" fontId="19" fillId="5" borderId="36" xfId="12" applyNumberFormat="1" applyFont="1" applyFill="1" applyBorder="1" applyAlignment="1">
      <alignment horizontal="justify" vertical="center"/>
    </xf>
    <xf numFmtId="49" fontId="14" fillId="5" borderId="52" xfId="12" applyNumberFormat="1" applyFill="1" applyBorder="1"/>
    <xf numFmtId="0" fontId="14" fillId="5" borderId="53" xfId="12" applyFill="1" applyBorder="1" applyAlignment="1">
      <alignment vertical="center" wrapText="1"/>
    </xf>
    <xf numFmtId="0" fontId="14" fillId="5" borderId="54" xfId="12" applyFill="1" applyBorder="1" applyAlignment="1">
      <alignment vertical="center" wrapText="1"/>
    </xf>
    <xf numFmtId="49" fontId="16" fillId="5" borderId="36" xfId="12" applyNumberFormat="1" applyFont="1" applyFill="1" applyBorder="1" applyAlignment="1">
      <alignment vertical="center"/>
    </xf>
    <xf numFmtId="49" fontId="14" fillId="5" borderId="55" xfId="12" applyNumberFormat="1" applyFill="1" applyBorder="1"/>
    <xf numFmtId="0" fontId="14" fillId="5" borderId="56" xfId="12" applyFill="1" applyBorder="1" applyAlignment="1">
      <alignment vertical="center" wrapText="1"/>
    </xf>
    <xf numFmtId="0" fontId="14" fillId="5" borderId="57" xfId="12" applyFill="1" applyBorder="1" applyAlignment="1">
      <alignment vertical="center" wrapText="1"/>
    </xf>
    <xf numFmtId="49" fontId="14" fillId="5" borderId="58" xfId="12" applyNumberFormat="1" applyFill="1" applyBorder="1"/>
    <xf numFmtId="0" fontId="16" fillId="5" borderId="59" xfId="12" applyFont="1" applyFill="1" applyBorder="1"/>
    <xf numFmtId="0" fontId="14" fillId="5" borderId="59" xfId="12" applyFill="1" applyBorder="1"/>
    <xf numFmtId="0" fontId="14" fillId="5" borderId="60" xfId="12" applyFill="1" applyBorder="1"/>
    <xf numFmtId="0" fontId="16" fillId="5" borderId="42" xfId="12" applyFont="1" applyFill="1" applyBorder="1"/>
    <xf numFmtId="0" fontId="16" fillId="5" borderId="39" xfId="12" applyFont="1" applyFill="1" applyBorder="1"/>
    <xf numFmtId="0" fontId="14" fillId="5" borderId="39" xfId="12" applyFill="1" applyBorder="1"/>
    <xf numFmtId="10" fontId="15" fillId="5" borderId="43" xfId="12" applyNumberFormat="1" applyFont="1" applyFill="1" applyBorder="1" applyAlignment="1">
      <alignment vertical="center"/>
    </xf>
    <xf numFmtId="2" fontId="16" fillId="5" borderId="42" xfId="12" applyNumberFormat="1" applyFont="1" applyFill="1" applyBorder="1"/>
    <xf numFmtId="0" fontId="16" fillId="5" borderId="36" xfId="12" applyNumberFormat="1" applyFont="1" applyFill="1" applyBorder="1" applyAlignment="1">
      <alignment horizontal="center"/>
    </xf>
    <xf numFmtId="49" fontId="16" fillId="5" borderId="36" xfId="12" applyNumberFormat="1" applyFont="1" applyFill="1" applyBorder="1"/>
    <xf numFmtId="49" fontId="14" fillId="5" borderId="48" xfId="12" applyNumberFormat="1" applyFill="1" applyBorder="1" applyAlignment="1">
      <alignment vertical="center"/>
    </xf>
    <xf numFmtId="0" fontId="14" fillId="5" borderId="49" xfId="12" applyFill="1" applyBorder="1" applyAlignment="1">
      <alignment vertical="center"/>
    </xf>
    <xf numFmtId="0" fontId="14" fillId="5" borderId="50" xfId="12" applyFill="1" applyBorder="1" applyAlignment="1">
      <alignment vertical="center"/>
    </xf>
    <xf numFmtId="10" fontId="14" fillId="5" borderId="36" xfId="12" applyNumberFormat="1" applyFill="1" applyBorder="1" applyAlignment="1">
      <alignment horizontal="center" vertical="center"/>
    </xf>
    <xf numFmtId="49" fontId="14" fillId="3" borderId="48" xfId="12" applyNumberFormat="1" applyFill="1" applyBorder="1" applyAlignment="1">
      <alignment vertical="center"/>
    </xf>
    <xf numFmtId="0" fontId="14" fillId="3" borderId="49" xfId="12" applyFill="1" applyBorder="1" applyAlignment="1">
      <alignment vertical="center"/>
    </xf>
    <xf numFmtId="0" fontId="14" fillId="3" borderId="50" xfId="12" applyFill="1" applyBorder="1" applyAlignment="1">
      <alignment vertical="center"/>
    </xf>
    <xf numFmtId="49" fontId="16" fillId="5" borderId="36" xfId="12" applyNumberFormat="1" applyFont="1" applyFill="1" applyBorder="1" applyAlignment="1">
      <alignment horizontal="justify"/>
    </xf>
    <xf numFmtId="10" fontId="16" fillId="5" borderId="36" xfId="12" applyNumberFormat="1" applyFont="1" applyFill="1" applyBorder="1" applyAlignment="1">
      <alignment horizontal="right" vertical="center"/>
    </xf>
    <xf numFmtId="10" fontId="15" fillId="5" borderId="43" xfId="12" applyNumberFormat="1" applyFont="1" applyFill="1" applyBorder="1" applyAlignment="1">
      <alignment horizontal="right" vertical="center"/>
    </xf>
    <xf numFmtId="49" fontId="16" fillId="6" borderId="47" xfId="12" applyNumberFormat="1" applyFont="1" applyFill="1" applyBorder="1" applyAlignment="1">
      <alignment horizontal="center" vertical="center"/>
    </xf>
    <xf numFmtId="49" fontId="16" fillId="6" borderId="47" xfId="12" applyNumberFormat="1" applyFont="1" applyFill="1" applyBorder="1" applyAlignment="1">
      <alignment horizontal="center" vertical="center" wrapText="1"/>
    </xf>
    <xf numFmtId="10" fontId="15" fillId="6" borderId="36" xfId="12" applyNumberFormat="1" applyFont="1" applyFill="1" applyBorder="1" applyAlignment="1">
      <alignment horizontal="center" vertical="center" wrapText="1"/>
    </xf>
    <xf numFmtId="49" fontId="21" fillId="6" borderId="48" xfId="12" applyNumberFormat="1" applyFont="1" applyFill="1" applyBorder="1" applyAlignment="1">
      <alignment vertical="center"/>
    </xf>
    <xf numFmtId="0" fontId="21" fillId="6" borderId="49" xfId="12" applyFont="1" applyFill="1" applyBorder="1" applyAlignment="1">
      <alignment vertical="center"/>
    </xf>
    <xf numFmtId="0" fontId="21" fillId="6" borderId="50" xfId="12" applyFont="1" applyFill="1" applyBorder="1" applyAlignment="1">
      <alignment vertical="center"/>
    </xf>
    <xf numFmtId="10" fontId="21" fillId="6" borderId="36" xfId="12" applyNumberFormat="1" applyFont="1" applyFill="1" applyBorder="1" applyAlignment="1">
      <alignment horizontal="center" vertical="center"/>
    </xf>
    <xf numFmtId="49" fontId="16" fillId="5" borderId="39" xfId="12" applyNumberFormat="1" applyFont="1" applyFill="1" applyBorder="1"/>
    <xf numFmtId="49" fontId="16" fillId="5" borderId="0" xfId="12" applyNumberFormat="1" applyFont="1" applyFill="1" applyBorder="1"/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164" fontId="8" fillId="0" borderId="6" xfId="0" applyNumberFormat="1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164" fontId="9" fillId="2" borderId="7" xfId="6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/>
    </xf>
    <xf numFmtId="0" fontId="7" fillId="7" borderId="3" xfId="9" applyFont="1" applyFill="1" applyBorder="1" applyAlignment="1">
      <alignment horizontal="center" vertical="center" wrapText="1"/>
    </xf>
    <xf numFmtId="0" fontId="7" fillId="7" borderId="4" xfId="9" applyFont="1" applyFill="1" applyBorder="1" applyAlignment="1">
      <alignment horizontal="center" vertical="center" wrapText="1"/>
    </xf>
    <xf numFmtId="166" fontId="2" fillId="0" borderId="6" xfId="5" applyFont="1" applyBorder="1" applyAlignment="1">
      <alignment vertical="center"/>
    </xf>
    <xf numFmtId="166" fontId="10" fillId="0" borderId="6" xfId="5" applyFont="1" applyBorder="1" applyAlignment="1">
      <alignment vertical="center"/>
    </xf>
    <xf numFmtId="0" fontId="8" fillId="0" borderId="8" xfId="2" applyBorder="1"/>
    <xf numFmtId="0" fontId="7" fillId="7" borderId="2" xfId="9" applyFont="1" applyFill="1" applyBorder="1" applyAlignment="1">
      <alignment horizontal="center" vertical="center" wrapText="1"/>
    </xf>
    <xf numFmtId="0" fontId="7" fillId="7" borderId="75" xfId="9" applyFont="1" applyFill="1" applyBorder="1" applyAlignment="1">
      <alignment horizontal="center" vertical="center" wrapText="1"/>
    </xf>
    <xf numFmtId="0" fontId="8" fillId="2" borderId="76" xfId="2" applyFont="1" applyFill="1" applyBorder="1" applyAlignment="1">
      <alignment horizontal="center" vertical="center" wrapText="1"/>
    </xf>
    <xf numFmtId="0" fontId="8" fillId="2" borderId="76" xfId="2" applyFont="1" applyFill="1" applyBorder="1" applyAlignment="1">
      <alignment horizontal="left" vertical="center" wrapText="1"/>
    </xf>
    <xf numFmtId="166" fontId="10" fillId="0" borderId="8" xfId="5" applyFont="1" applyBorder="1" applyAlignment="1">
      <alignment vertical="center"/>
    </xf>
    <xf numFmtId="0" fontId="10" fillId="0" borderId="0" xfId="0" applyFont="1"/>
    <xf numFmtId="3" fontId="20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9" fontId="8" fillId="0" borderId="6" xfId="4" applyFont="1" applyFill="1" applyBorder="1" applyAlignment="1">
      <alignment horizontal="center" vertical="center" wrapText="1"/>
    </xf>
    <xf numFmtId="9" fontId="10" fillId="0" borderId="0" xfId="0" applyNumberFormat="1" applyFont="1"/>
    <xf numFmtId="0" fontId="8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7" fillId="7" borderId="78" xfId="9" applyFont="1" applyFill="1" applyBorder="1" applyAlignment="1">
      <alignment horizontal="center" vertical="center" wrapText="1"/>
    </xf>
    <xf numFmtId="166" fontId="3" fillId="0" borderId="12" xfId="5" applyFont="1" applyBorder="1" applyAlignment="1">
      <alignment vertical="center"/>
    </xf>
    <xf numFmtId="1" fontId="10" fillId="0" borderId="6" xfId="5" applyNumberFormat="1" applyFont="1" applyBorder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9" fillId="0" borderId="0" xfId="2" applyFont="1"/>
    <xf numFmtId="0" fontId="11" fillId="2" borderId="0" xfId="2" applyFont="1" applyFill="1" applyAlignment="1">
      <alignment horizontal="center" vertical="center" wrapText="1"/>
    </xf>
    <xf numFmtId="0" fontId="11" fillId="7" borderId="2" xfId="9" applyFont="1" applyFill="1" applyBorder="1" applyAlignment="1">
      <alignment horizontal="center" vertical="center" wrapText="1"/>
    </xf>
    <xf numFmtId="0" fontId="11" fillId="7" borderId="75" xfId="9" applyFont="1" applyFill="1" applyBorder="1" applyAlignment="1">
      <alignment horizontal="center" vertical="center" wrapText="1"/>
    </xf>
    <xf numFmtId="0" fontId="11" fillId="7" borderId="3" xfId="2" applyFont="1" applyFill="1" applyBorder="1" applyAlignment="1">
      <alignment horizontal="center" vertical="center" wrapText="1"/>
    </xf>
    <xf numFmtId="0" fontId="11" fillId="7" borderId="3" xfId="9" applyFont="1" applyFill="1" applyBorder="1" applyAlignment="1">
      <alignment horizontal="center" vertical="center" wrapText="1"/>
    </xf>
    <xf numFmtId="0" fontId="11" fillId="7" borderId="4" xfId="9" applyFont="1" applyFill="1" applyBorder="1" applyAlignment="1">
      <alignment horizontal="center" vertical="center" wrapText="1"/>
    </xf>
    <xf numFmtId="0" fontId="9" fillId="8" borderId="6" xfId="2" applyFont="1" applyFill="1" applyBorder="1" applyAlignment="1">
      <alignment horizontal="left" vertical="center" wrapText="1"/>
    </xf>
    <xf numFmtId="0" fontId="9" fillId="8" borderId="6" xfId="2" applyFont="1" applyFill="1" applyBorder="1" applyAlignment="1">
      <alignment horizontal="center" vertical="center" wrapText="1"/>
    </xf>
    <xf numFmtId="0" fontId="9" fillId="8" borderId="6" xfId="2" applyFont="1" applyFill="1" applyBorder="1" applyAlignment="1">
      <alignment horizontal="center" vertical="center"/>
    </xf>
    <xf numFmtId="0" fontId="9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center" vertical="center"/>
    </xf>
    <xf numFmtId="166" fontId="9" fillId="0" borderId="0" xfId="5" applyFont="1" applyBorder="1" applyAlignment="1">
      <alignment vertical="center" wrapText="1"/>
    </xf>
    <xf numFmtId="0" fontId="9" fillId="2" borderId="6" xfId="9" applyFont="1" applyFill="1" applyBorder="1" applyAlignment="1">
      <alignment horizontal="center" vertical="center" wrapText="1"/>
    </xf>
    <xf numFmtId="0" fontId="9" fillId="8" borderId="6" xfId="9" applyFont="1" applyFill="1" applyBorder="1" applyAlignment="1">
      <alignment horizontal="justify" vertical="center" wrapText="1"/>
    </xf>
    <xf numFmtId="0" fontId="9" fillId="8" borderId="6" xfId="9" applyFont="1" applyFill="1" applyBorder="1" applyAlignment="1">
      <alignment horizontal="center" vertical="center" wrapText="1"/>
    </xf>
    <xf numFmtId="0" fontId="9" fillId="8" borderId="6" xfId="9" applyFont="1" applyFill="1" applyBorder="1" applyAlignment="1">
      <alignment horizontal="justify" vertical="justify" wrapText="1"/>
    </xf>
    <xf numFmtId="0" fontId="9" fillId="8" borderId="6" xfId="9" applyFont="1" applyFill="1" applyBorder="1" applyAlignment="1">
      <alignment horizontal="center" vertical="justify" wrapText="1"/>
    </xf>
    <xf numFmtId="164" fontId="9" fillId="2" borderId="6" xfId="5" applyNumberFormat="1" applyFont="1" applyFill="1" applyBorder="1" applyAlignment="1">
      <alignment vertical="center" wrapText="1"/>
    </xf>
    <xf numFmtId="0" fontId="9" fillId="0" borderId="6" xfId="2" applyFont="1" applyBorder="1" applyAlignment="1">
      <alignment vertical="center"/>
    </xf>
    <xf numFmtId="0" fontId="7" fillId="0" borderId="20" xfId="2" applyFont="1" applyBorder="1" applyAlignment="1">
      <alignment horizontal="center" vertical="center" wrapText="1"/>
    </xf>
    <xf numFmtId="166" fontId="2" fillId="0" borderId="0" xfId="5" applyFont="1" applyBorder="1" applyAlignment="1">
      <alignment vertical="center"/>
    </xf>
    <xf numFmtId="166" fontId="2" fillId="0" borderId="8" xfId="5" applyFont="1" applyBorder="1" applyAlignment="1">
      <alignment vertical="center"/>
    </xf>
    <xf numFmtId="0" fontId="9" fillId="0" borderId="5" xfId="2" applyFont="1" applyBorder="1" applyAlignment="1">
      <alignment horizontal="center" vertical="center"/>
    </xf>
    <xf numFmtId="166" fontId="11" fillId="2" borderId="9" xfId="11" applyFont="1" applyFill="1" applyBorder="1" applyAlignment="1">
      <alignment horizontal="center" vertical="center" wrapText="1"/>
    </xf>
    <xf numFmtId="166" fontId="2" fillId="0" borderId="88" xfId="5" applyFont="1" applyBorder="1" applyAlignment="1">
      <alignment vertical="center"/>
    </xf>
    <xf numFmtId="166" fontId="10" fillId="0" borderId="90" xfId="5" applyFont="1" applyBorder="1" applyAlignment="1">
      <alignment vertical="center"/>
    </xf>
    <xf numFmtId="0" fontId="11" fillId="2" borderId="3" xfId="10" applyFont="1" applyFill="1" applyBorder="1" applyAlignment="1">
      <alignment horizontal="center" vertical="center" wrapText="1"/>
    </xf>
    <xf numFmtId="1" fontId="8" fillId="0" borderId="12" xfId="2" applyNumberFormat="1" applyFont="1" applyFill="1" applyBorder="1"/>
    <xf numFmtId="43" fontId="28" fillId="2" borderId="0" xfId="10" applyNumberFormat="1" applyFont="1" applyFill="1" applyBorder="1"/>
    <xf numFmtId="0" fontId="6" fillId="2" borderId="0" xfId="0" applyFont="1" applyFill="1"/>
    <xf numFmtId="4" fontId="8" fillId="0" borderId="6" xfId="2" applyNumberFormat="1" applyFont="1" applyFill="1" applyBorder="1" applyAlignment="1">
      <alignment horizontal="center" vertical="center" wrapText="1"/>
    </xf>
    <xf numFmtId="9" fontId="8" fillId="2" borderId="6" xfId="1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 vertical="center" wrapText="1"/>
    </xf>
    <xf numFmtId="0" fontId="7" fillId="9" borderId="3" xfId="2" applyFont="1" applyFill="1" applyBorder="1" applyAlignment="1">
      <alignment horizontal="center" vertical="center" wrapText="1"/>
    </xf>
    <xf numFmtId="0" fontId="7" fillId="9" borderId="78" xfId="2" applyFont="1" applyFill="1" applyBorder="1" applyAlignment="1">
      <alignment horizontal="center" vertical="center" wrapText="1"/>
    </xf>
    <xf numFmtId="0" fontId="7" fillId="9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/>
    </xf>
    <xf numFmtId="2" fontId="8" fillId="2" borderId="8" xfId="2" applyNumberFormat="1" applyFont="1" applyFill="1" applyBorder="1" applyAlignment="1">
      <alignment horizontal="center" vertical="center" wrapText="1"/>
    </xf>
    <xf numFmtId="0" fontId="8" fillId="0" borderId="22" xfId="2" applyFont="1" applyFill="1" applyBorder="1" applyAlignment="1">
      <alignment horizontal="left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9" fontId="8" fillId="2" borderId="11" xfId="1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73" xfId="2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 wrapText="1"/>
    </xf>
    <xf numFmtId="9" fontId="22" fillId="2" borderId="6" xfId="10" applyNumberFormat="1" applyFont="1" applyFill="1" applyBorder="1" applyAlignment="1">
      <alignment horizontal="center" vertical="center" wrapText="1"/>
    </xf>
    <xf numFmtId="10" fontId="4" fillId="2" borderId="6" xfId="10" applyNumberFormat="1" applyFont="1" applyFill="1" applyBorder="1" applyAlignment="1">
      <alignment horizontal="center" vertical="center"/>
    </xf>
    <xf numFmtId="10" fontId="4" fillId="2" borderId="6" xfId="10" applyNumberFormat="1" applyFont="1" applyFill="1" applyBorder="1" applyAlignment="1">
      <alignment horizontal="center" vertical="center" wrapText="1"/>
    </xf>
    <xf numFmtId="2" fontId="12" fillId="2" borderId="6" xfId="10" applyNumberFormat="1" applyFont="1" applyFill="1" applyBorder="1" applyAlignment="1">
      <alignment horizontal="center" vertical="center" wrapText="1"/>
    </xf>
    <xf numFmtId="164" fontId="9" fillId="2" borderId="88" xfId="6" applyNumberFormat="1" applyFont="1" applyFill="1" applyBorder="1" applyAlignment="1">
      <alignment horizontal="center" vertical="center" wrapText="1"/>
    </xf>
    <xf numFmtId="164" fontId="9" fillId="2" borderId="73" xfId="6" applyNumberFormat="1" applyFont="1" applyFill="1" applyBorder="1" applyAlignment="1">
      <alignment horizontal="center" vertical="center" wrapText="1"/>
    </xf>
    <xf numFmtId="0" fontId="4" fillId="2" borderId="6" xfId="10" applyFont="1" applyFill="1" applyBorder="1" applyAlignment="1">
      <alignment horizontal="center" vertical="center" wrapText="1"/>
    </xf>
    <xf numFmtId="0" fontId="12" fillId="2" borderId="6" xfId="10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center" vertical="center" wrapText="1"/>
    </xf>
    <xf numFmtId="0" fontId="4" fillId="2" borderId="17" xfId="10" applyFont="1" applyFill="1" applyBorder="1" applyAlignment="1">
      <alignment horizontal="left" vertical="center" wrapText="1"/>
    </xf>
    <xf numFmtId="0" fontId="4" fillId="2" borderId="13" xfId="10" applyFont="1" applyFill="1" applyBorder="1" applyAlignment="1">
      <alignment vertical="center"/>
    </xf>
    <xf numFmtId="0" fontId="4" fillId="2" borderId="14" xfId="10" applyFont="1" applyFill="1" applyBorder="1" applyAlignment="1">
      <alignment vertical="center"/>
    </xf>
    <xf numFmtId="0" fontId="4" fillId="2" borderId="17" xfId="10" applyFont="1" applyFill="1" applyBorder="1" applyAlignment="1">
      <alignment vertical="center"/>
    </xf>
    <xf numFmtId="0" fontId="4" fillId="2" borderId="1" xfId="10" applyFont="1" applyFill="1" applyBorder="1" applyAlignment="1">
      <alignment vertical="center"/>
    </xf>
    <xf numFmtId="0" fontId="4" fillId="2" borderId="3" xfId="10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4" fontId="8" fillId="0" borderId="7" xfId="2" applyNumberFormat="1" applyFont="1" applyFill="1" applyBorder="1" applyAlignment="1">
      <alignment horizontal="center" vertical="center" wrapText="1"/>
    </xf>
    <xf numFmtId="0" fontId="8" fillId="2" borderId="93" xfId="2" applyFont="1" applyFill="1" applyBorder="1" applyAlignment="1">
      <alignment horizontal="center" vertical="center" wrapText="1"/>
    </xf>
    <xf numFmtId="1" fontId="8" fillId="2" borderId="6" xfId="1" applyNumberFormat="1" applyFont="1" applyFill="1" applyBorder="1" applyAlignment="1">
      <alignment horizontal="center" vertical="center" wrapText="1"/>
    </xf>
    <xf numFmtId="1" fontId="8" fillId="2" borderId="7" xfId="1" applyNumberFormat="1" applyFont="1" applyFill="1" applyBorder="1" applyAlignment="1">
      <alignment horizontal="center" vertical="center" wrapText="1"/>
    </xf>
    <xf numFmtId="1" fontId="8" fillId="2" borderId="11" xfId="1" applyNumberFormat="1" applyFont="1" applyFill="1" applyBorder="1" applyAlignment="1">
      <alignment horizontal="center" vertical="center" wrapText="1"/>
    </xf>
    <xf numFmtId="2" fontId="8" fillId="2" borderId="6" xfId="2" applyNumberFormat="1" applyFont="1" applyFill="1" applyBorder="1" applyAlignment="1">
      <alignment horizontal="center" vertical="center" wrapText="1"/>
    </xf>
    <xf numFmtId="4" fontId="8" fillId="0" borderId="8" xfId="2" applyNumberFormat="1" applyFont="1" applyFill="1" applyBorder="1" applyAlignment="1">
      <alignment horizontal="center" vertical="center" wrapText="1"/>
    </xf>
    <xf numFmtId="2" fontId="8" fillId="2" borderId="11" xfId="2" applyNumberFormat="1" applyFont="1" applyFill="1" applyBorder="1" applyAlignment="1">
      <alignment horizontal="center" vertical="center" wrapText="1"/>
    </xf>
    <xf numFmtId="4" fontId="8" fillId="0" borderId="12" xfId="2" applyNumberFormat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2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4" fillId="2" borderId="13" xfId="10" applyFont="1" applyFill="1" applyBorder="1" applyAlignment="1">
      <alignment horizontal="left" vertical="center"/>
    </xf>
    <xf numFmtId="0" fontId="4" fillId="2" borderId="14" xfId="10" applyFont="1" applyFill="1" applyBorder="1" applyAlignment="1">
      <alignment horizontal="left" vertical="center"/>
    </xf>
    <xf numFmtId="0" fontId="4" fillId="2" borderId="26" xfId="10" applyFont="1" applyFill="1" applyBorder="1" applyAlignment="1">
      <alignment horizontal="left" vertical="center"/>
    </xf>
    <xf numFmtId="0" fontId="4" fillId="2" borderId="17" xfId="10" applyFont="1" applyFill="1" applyBorder="1" applyAlignment="1">
      <alignment horizontal="left" vertical="center"/>
    </xf>
    <xf numFmtId="0" fontId="4" fillId="2" borderId="1" xfId="10" applyFont="1" applyFill="1" applyBorder="1" applyAlignment="1">
      <alignment horizontal="left" vertical="center"/>
    </xf>
    <xf numFmtId="0" fontId="4" fillId="2" borderId="87" xfId="10" applyFont="1" applyFill="1" applyBorder="1" applyAlignment="1">
      <alignment horizontal="left" vertical="center"/>
    </xf>
    <xf numFmtId="0" fontId="4" fillId="2" borderId="13" xfId="10" applyFont="1" applyFill="1" applyBorder="1" applyAlignment="1">
      <alignment vertical="center" wrapText="1"/>
    </xf>
    <xf numFmtId="0" fontId="4" fillId="2" borderId="14" xfId="10" applyFont="1" applyFill="1" applyBorder="1" applyAlignment="1">
      <alignment vertical="center" wrapText="1"/>
    </xf>
    <xf numFmtId="0" fontId="4" fillId="2" borderId="15" xfId="10" applyFont="1" applyFill="1" applyBorder="1" applyAlignment="1">
      <alignment vertical="center" wrapText="1"/>
    </xf>
    <xf numFmtId="0" fontId="4" fillId="2" borderId="17" xfId="10" applyFont="1" applyFill="1" applyBorder="1" applyAlignment="1">
      <alignment vertical="center" wrapText="1"/>
    </xf>
    <xf numFmtId="0" fontId="4" fillId="2" borderId="1" xfId="10" applyFont="1" applyFill="1" applyBorder="1" applyAlignment="1">
      <alignment vertical="center" wrapText="1"/>
    </xf>
    <xf numFmtId="0" fontId="4" fillId="2" borderId="18" xfId="10" applyFont="1" applyFill="1" applyBorder="1" applyAlignment="1">
      <alignment vertical="center" wrapText="1"/>
    </xf>
    <xf numFmtId="0" fontId="4" fillId="2" borderId="0" xfId="10" applyFont="1" applyFill="1" applyBorder="1" applyAlignment="1">
      <alignment horizontal="justify" vertical="center"/>
    </xf>
    <xf numFmtId="0" fontId="24" fillId="2" borderId="0" xfId="10" applyFont="1" applyFill="1" applyBorder="1" applyAlignment="1">
      <alignment horizontal="center" vertical="center"/>
    </xf>
    <xf numFmtId="0" fontId="22" fillId="2" borderId="91" xfId="10" applyFont="1" applyFill="1" applyBorder="1" applyAlignment="1">
      <alignment horizontal="center" vertical="center" wrapText="1"/>
    </xf>
    <xf numFmtId="0" fontId="22" fillId="2" borderId="92" xfId="10" applyFont="1" applyFill="1" applyBorder="1" applyAlignment="1">
      <alignment horizontal="center" vertical="center" wrapText="1"/>
    </xf>
    <xf numFmtId="0" fontId="22" fillId="2" borderId="25" xfId="10" applyFont="1" applyFill="1" applyBorder="1" applyAlignment="1">
      <alignment horizontal="center" vertical="center" wrapText="1"/>
    </xf>
    <xf numFmtId="0" fontId="26" fillId="2" borderId="3" xfId="10" applyFont="1" applyFill="1" applyBorder="1" applyAlignment="1">
      <alignment horizontal="center" vertical="center" wrapText="1"/>
    </xf>
    <xf numFmtId="0" fontId="26" fillId="2" borderId="6" xfId="10" applyFont="1" applyFill="1" applyBorder="1" applyAlignment="1">
      <alignment horizontal="center" vertical="center" wrapText="1"/>
    </xf>
    <xf numFmtId="0" fontId="22" fillId="2" borderId="3" xfId="10" applyFont="1" applyFill="1" applyBorder="1" applyAlignment="1">
      <alignment horizontal="center" vertical="center" wrapText="1"/>
    </xf>
    <xf numFmtId="0" fontId="12" fillId="2" borderId="3" xfId="10" applyFont="1" applyFill="1" applyBorder="1" applyAlignment="1">
      <alignment horizontal="center" vertical="center" wrapText="1"/>
    </xf>
    <xf numFmtId="0" fontId="12" fillId="2" borderId="6" xfId="10" applyFont="1" applyFill="1" applyBorder="1" applyAlignment="1">
      <alignment horizontal="center" vertical="center" wrapText="1"/>
    </xf>
    <xf numFmtId="0" fontId="4" fillId="2" borderId="3" xfId="10" applyFont="1" applyFill="1" applyBorder="1" applyAlignment="1">
      <alignment horizontal="center" vertical="center" wrapText="1"/>
    </xf>
    <xf numFmtId="0" fontId="12" fillId="2" borderId="4" xfId="10" applyFont="1" applyFill="1" applyBorder="1" applyAlignment="1">
      <alignment horizontal="center" vertical="center" wrapText="1"/>
    </xf>
    <xf numFmtId="0" fontId="12" fillId="2" borderId="8" xfId="10" applyFont="1" applyFill="1" applyBorder="1" applyAlignment="1">
      <alignment horizontal="center" vertical="center" wrapText="1"/>
    </xf>
    <xf numFmtId="0" fontId="4" fillId="2" borderId="81" xfId="10" applyFont="1" applyFill="1" applyBorder="1" applyAlignment="1">
      <alignment horizontal="left" vertical="center" wrapText="1"/>
    </xf>
    <xf numFmtId="0" fontId="4" fillId="2" borderId="82" xfId="10" applyFont="1" applyFill="1" applyBorder="1" applyAlignment="1">
      <alignment horizontal="left" vertical="center" wrapText="1"/>
    </xf>
    <xf numFmtId="0" fontId="4" fillId="2" borderId="83" xfId="10" applyFont="1" applyFill="1" applyBorder="1" applyAlignment="1">
      <alignment horizontal="left" vertical="center" wrapText="1"/>
    </xf>
    <xf numFmtId="0" fontId="26" fillId="2" borderId="23" xfId="10" applyFont="1" applyFill="1" applyBorder="1" applyAlignment="1">
      <alignment horizontal="center" vertical="center" wrapText="1"/>
    </xf>
    <xf numFmtId="0" fontId="26" fillId="2" borderId="24" xfId="10" applyFont="1" applyFill="1" applyBorder="1" applyAlignment="1">
      <alignment horizontal="center" vertical="center" wrapText="1"/>
    </xf>
    <xf numFmtId="0" fontId="26" fillId="2" borderId="9" xfId="10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center" vertical="center" wrapText="1"/>
    </xf>
    <xf numFmtId="0" fontId="12" fillId="2" borderId="24" xfId="10" applyFont="1" applyFill="1" applyBorder="1" applyAlignment="1">
      <alignment horizontal="center" vertical="center" wrapText="1"/>
    </xf>
    <xf numFmtId="0" fontId="12" fillId="2" borderId="9" xfId="10" applyFont="1" applyFill="1" applyBorder="1" applyAlignment="1">
      <alignment horizontal="center" vertical="center" wrapText="1"/>
    </xf>
    <xf numFmtId="0" fontId="4" fillId="2" borderId="82" xfId="10" applyFont="1" applyFill="1" applyBorder="1" applyAlignment="1">
      <alignment horizontal="center" vertical="center"/>
    </xf>
    <xf numFmtId="166" fontId="4" fillId="2" borderId="85" xfId="11" applyFont="1" applyFill="1" applyBorder="1" applyAlignment="1">
      <alignment horizontal="center" vertical="center"/>
    </xf>
    <xf numFmtId="166" fontId="4" fillId="2" borderId="82" xfId="11" applyFont="1" applyFill="1" applyBorder="1" applyAlignment="1">
      <alignment horizontal="center" vertical="center"/>
    </xf>
    <xf numFmtId="0" fontId="4" fillId="2" borderId="13" xfId="10" applyFont="1" applyFill="1" applyBorder="1" applyAlignment="1">
      <alignment horizontal="left" vertical="center" wrapText="1"/>
    </xf>
    <xf numFmtId="0" fontId="4" fillId="2" borderId="14" xfId="10" applyFont="1" applyFill="1" applyBorder="1" applyAlignment="1">
      <alignment horizontal="left" vertical="center" wrapText="1"/>
    </xf>
    <xf numFmtId="0" fontId="4" fillId="2" borderId="15" xfId="10" applyFont="1" applyFill="1" applyBorder="1" applyAlignment="1">
      <alignment horizontal="left" vertical="center" wrapText="1"/>
    </xf>
    <xf numFmtId="0" fontId="4" fillId="2" borderId="17" xfId="10" applyFont="1" applyFill="1" applyBorder="1" applyAlignment="1">
      <alignment horizontal="left" vertical="center" wrapText="1"/>
    </xf>
    <xf numFmtId="0" fontId="4" fillId="2" borderId="1" xfId="10" applyFont="1" applyFill="1" applyBorder="1" applyAlignment="1">
      <alignment horizontal="left" vertical="center" wrapText="1"/>
    </xf>
    <xf numFmtId="0" fontId="4" fillId="2" borderId="18" xfId="10" applyFont="1" applyFill="1" applyBorder="1" applyAlignment="1">
      <alignment horizontal="left" vertical="center" wrapText="1"/>
    </xf>
    <xf numFmtId="0" fontId="4" fillId="2" borderId="13" xfId="10" applyFont="1" applyFill="1" applyBorder="1" applyAlignment="1">
      <alignment vertical="center"/>
    </xf>
    <xf numFmtId="0" fontId="4" fillId="2" borderId="14" xfId="10" applyFont="1" applyFill="1" applyBorder="1" applyAlignment="1">
      <alignment vertical="center"/>
    </xf>
    <xf numFmtId="0" fontId="4" fillId="2" borderId="15" xfId="10" applyFont="1" applyFill="1" applyBorder="1" applyAlignment="1">
      <alignment vertical="center"/>
    </xf>
    <xf numFmtId="0" fontId="4" fillId="2" borderId="17" xfId="10" applyFont="1" applyFill="1" applyBorder="1" applyAlignment="1">
      <alignment vertical="center"/>
    </xf>
    <xf numFmtId="0" fontId="4" fillId="2" borderId="1" xfId="10" applyFont="1" applyFill="1" applyBorder="1" applyAlignment="1">
      <alignment vertical="center"/>
    </xf>
    <xf numFmtId="0" fontId="4" fillId="2" borderId="18" xfId="10" applyFont="1" applyFill="1" applyBorder="1" applyAlignment="1">
      <alignment vertical="center"/>
    </xf>
    <xf numFmtId="0" fontId="12" fillId="2" borderId="5" xfId="1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9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79" xfId="2" applyBorder="1" applyAlignment="1">
      <alignment horizontal="left"/>
    </xf>
    <xf numFmtId="0" fontId="8" fillId="0" borderId="76" xfId="2" applyBorder="1" applyAlignment="1">
      <alignment horizontal="left"/>
    </xf>
    <xf numFmtId="0" fontId="8" fillId="0" borderId="19" xfId="2" applyFont="1" applyFill="1" applyBorder="1" applyAlignment="1">
      <alignment horizontal="left"/>
    </xf>
    <xf numFmtId="0" fontId="8" fillId="0" borderId="21" xfId="2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9" borderId="94" xfId="2" applyFont="1" applyFill="1" applyBorder="1" applyAlignment="1">
      <alignment horizontal="center"/>
    </xf>
    <xf numFmtId="0" fontId="7" fillId="9" borderId="95" xfId="2" applyFont="1" applyFill="1" applyBorder="1" applyAlignment="1">
      <alignment horizontal="center"/>
    </xf>
    <xf numFmtId="0" fontId="7" fillId="9" borderId="96" xfId="2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22" fillId="0" borderId="89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left" vertical="center" wrapText="1"/>
    </xf>
    <xf numFmtId="0" fontId="3" fillId="2" borderId="80" xfId="0" applyFont="1" applyFill="1" applyBorder="1" applyAlignment="1">
      <alignment horizontal="left" vertical="center" wrapText="1"/>
    </xf>
    <xf numFmtId="0" fontId="3" fillId="2" borderId="7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22" fillId="0" borderId="71" xfId="0" applyFont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9" fontId="7" fillId="3" borderId="7" xfId="2" applyNumberFormat="1" applyFont="1" applyFill="1" applyBorder="1" applyAlignment="1">
      <alignment horizontal="center" vertical="center" wrapText="1"/>
    </xf>
    <xf numFmtId="9" fontId="7" fillId="3" borderId="9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49" fontId="16" fillId="5" borderId="0" xfId="12" applyNumberFormat="1" applyFont="1" applyFill="1" applyBorder="1" applyAlignment="1">
      <alignment horizontal="left" wrapText="1"/>
    </xf>
    <xf numFmtId="49" fontId="27" fillId="5" borderId="0" xfId="12" applyNumberFormat="1" applyFont="1" applyFill="1" applyBorder="1" applyAlignment="1">
      <alignment horizontal="center" wrapText="1"/>
    </xf>
    <xf numFmtId="0" fontId="27" fillId="5" borderId="0" xfId="12" applyFont="1" applyFill="1" applyBorder="1" applyAlignment="1">
      <alignment horizontal="center" wrapText="1"/>
    </xf>
    <xf numFmtId="49" fontId="18" fillId="5" borderId="34" xfId="12" applyNumberFormat="1" applyFont="1" applyFill="1" applyBorder="1" applyAlignment="1">
      <alignment horizontal="center" wrapText="1"/>
    </xf>
    <xf numFmtId="0" fontId="18" fillId="5" borderId="34" xfId="12" applyFont="1" applyFill="1" applyBorder="1" applyAlignment="1">
      <alignment horizontal="center" wrapText="1"/>
    </xf>
    <xf numFmtId="49" fontId="18" fillId="4" borderId="36" xfId="12" applyNumberFormat="1" applyFont="1" applyFill="1" applyBorder="1" applyAlignment="1">
      <alignment horizontal="center" vertical="center" wrapText="1"/>
    </xf>
    <xf numFmtId="0" fontId="18" fillId="4" borderId="43" xfId="12" applyFont="1" applyFill="1" applyBorder="1" applyAlignment="1">
      <alignment horizontal="center" vertical="center" wrapText="1"/>
    </xf>
    <xf numFmtId="49" fontId="18" fillId="3" borderId="36" xfId="12" applyNumberFormat="1" applyFont="1" applyFill="1" applyBorder="1" applyAlignment="1">
      <alignment horizontal="center" vertical="center" wrapText="1"/>
    </xf>
    <xf numFmtId="0" fontId="18" fillId="3" borderId="43" xfId="12" applyFont="1" applyFill="1" applyBorder="1" applyAlignment="1">
      <alignment horizontal="center" vertical="center" wrapText="1"/>
    </xf>
    <xf numFmtId="0" fontId="18" fillId="3" borderId="36" xfId="12" applyFont="1" applyFill="1" applyBorder="1" applyAlignment="1">
      <alignment horizontal="center" vertical="center" wrapText="1"/>
    </xf>
    <xf numFmtId="49" fontId="18" fillId="3" borderId="38" xfId="12" applyNumberFormat="1" applyFont="1" applyFill="1" applyBorder="1" applyAlignment="1">
      <alignment horizontal="center" vertical="center" wrapText="1"/>
    </xf>
    <xf numFmtId="0" fontId="18" fillId="3" borderId="39" xfId="12" applyFont="1" applyFill="1" applyBorder="1" applyAlignment="1">
      <alignment horizontal="center" vertical="center" wrapText="1"/>
    </xf>
    <xf numFmtId="0" fontId="18" fillId="3" borderId="40" xfId="12" applyFont="1" applyFill="1" applyBorder="1" applyAlignment="1">
      <alignment horizontal="center" vertical="center" wrapText="1"/>
    </xf>
    <xf numFmtId="0" fontId="18" fillId="3" borderId="44" xfId="12" applyFont="1" applyFill="1" applyBorder="1" applyAlignment="1">
      <alignment horizontal="center" vertical="center" wrapText="1"/>
    </xf>
    <xf numFmtId="0" fontId="18" fillId="3" borderId="34" xfId="12" applyFont="1" applyFill="1" applyBorder="1" applyAlignment="1">
      <alignment horizontal="center" vertical="center" wrapText="1"/>
    </xf>
    <xf numFmtId="0" fontId="18" fillId="3" borderId="45" xfId="12" applyFont="1" applyFill="1" applyBorder="1" applyAlignment="1">
      <alignment horizontal="center" vertical="center" wrapText="1"/>
    </xf>
    <xf numFmtId="49" fontId="18" fillId="3" borderId="40" xfId="12" applyNumberFormat="1" applyFont="1" applyFill="1" applyBorder="1" applyAlignment="1">
      <alignment horizontal="center" vertical="center" wrapText="1"/>
    </xf>
    <xf numFmtId="49" fontId="18" fillId="3" borderId="44" xfId="12" applyNumberFormat="1" applyFont="1" applyFill="1" applyBorder="1" applyAlignment="1">
      <alignment horizontal="center" vertical="center" wrapText="1"/>
    </xf>
    <xf numFmtId="49" fontId="18" fillId="3" borderId="45" xfId="12" applyNumberFormat="1" applyFont="1" applyFill="1" applyBorder="1" applyAlignment="1">
      <alignment horizontal="center" vertical="center" wrapText="1"/>
    </xf>
    <xf numFmtId="10" fontId="16" fillId="5" borderId="36" xfId="12" applyNumberFormat="1" applyFont="1" applyFill="1" applyBorder="1" applyAlignment="1">
      <alignment horizontal="right" vertical="center"/>
    </xf>
    <xf numFmtId="10" fontId="20" fillId="5" borderId="48" xfId="12" applyNumberFormat="1" applyFont="1" applyFill="1" applyBorder="1" applyAlignment="1">
      <alignment horizontal="center"/>
    </xf>
    <xf numFmtId="10" fontId="20" fillId="5" borderId="50" xfId="12" applyNumberFormat="1" applyFont="1" applyFill="1" applyBorder="1" applyAlignment="1">
      <alignment horizontal="center"/>
    </xf>
    <xf numFmtId="49" fontId="15" fillId="5" borderId="47" xfId="12" applyNumberFormat="1" applyFont="1" applyFill="1" applyBorder="1" applyAlignment="1">
      <alignment horizontal="center"/>
    </xf>
    <xf numFmtId="0" fontId="15" fillId="5" borderId="47" xfId="12" applyFont="1" applyFill="1" applyBorder="1" applyAlignment="1">
      <alignment horizontal="center"/>
    </xf>
    <xf numFmtId="49" fontId="18" fillId="5" borderId="48" xfId="12" applyNumberFormat="1" applyFont="1" applyFill="1" applyBorder="1" applyAlignment="1">
      <alignment horizontal="center"/>
    </xf>
    <xf numFmtId="0" fontId="18" fillId="5" borderId="49" xfId="12" applyFont="1" applyFill="1" applyBorder="1" applyAlignment="1">
      <alignment horizontal="center"/>
    </xf>
    <xf numFmtId="0" fontId="18" fillId="5" borderId="50" xfId="12" applyFont="1" applyFill="1" applyBorder="1" applyAlignment="1">
      <alignment horizontal="center"/>
    </xf>
    <xf numFmtId="49" fontId="18" fillId="5" borderId="50" xfId="12" applyNumberFormat="1" applyFont="1" applyFill="1" applyBorder="1" applyAlignment="1">
      <alignment horizontal="center"/>
    </xf>
    <xf numFmtId="49" fontId="18" fillId="5" borderId="48" xfId="12" applyNumberFormat="1" applyFont="1" applyFill="1" applyBorder="1" applyAlignment="1">
      <alignment horizontal="left"/>
    </xf>
    <xf numFmtId="0" fontId="18" fillId="5" borderId="50" xfId="12" applyFont="1" applyFill="1" applyBorder="1" applyAlignment="1">
      <alignment horizontal="left"/>
    </xf>
    <xf numFmtId="10" fontId="18" fillId="5" borderId="48" xfId="12" applyNumberFormat="1" applyFont="1" applyFill="1" applyBorder="1" applyAlignment="1">
      <alignment horizontal="center"/>
    </xf>
    <xf numFmtId="10" fontId="18" fillId="5" borderId="50" xfId="12" applyNumberFormat="1" applyFont="1" applyFill="1" applyBorder="1" applyAlignment="1">
      <alignment horizontal="center"/>
    </xf>
    <xf numFmtId="10" fontId="16" fillId="5" borderId="48" xfId="12" applyNumberFormat="1" applyFont="1" applyFill="1" applyBorder="1" applyAlignment="1">
      <alignment horizontal="center" vertical="center"/>
    </xf>
    <xf numFmtId="10" fontId="16" fillId="5" borderId="50" xfId="12" applyNumberFormat="1" applyFont="1" applyFill="1" applyBorder="1" applyAlignment="1">
      <alignment horizontal="center" vertical="center"/>
    </xf>
    <xf numFmtId="49" fontId="15" fillId="5" borderId="43" xfId="12" applyNumberFormat="1" applyFont="1" applyFill="1" applyBorder="1" applyAlignment="1">
      <alignment horizontal="left" vertical="center"/>
    </xf>
    <xf numFmtId="0" fontId="15" fillId="5" borderId="43" xfId="12" applyFont="1" applyFill="1" applyBorder="1" applyAlignment="1">
      <alignment horizontal="left" vertical="center"/>
    </xf>
    <xf numFmtId="49" fontId="15" fillId="6" borderId="48" xfId="12" applyNumberFormat="1" applyFont="1" applyFill="1" applyBorder="1" applyAlignment="1">
      <alignment horizontal="center" vertical="center" wrapText="1"/>
    </xf>
    <xf numFmtId="0" fontId="15" fillId="6" borderId="49" xfId="12" applyFont="1" applyFill="1" applyBorder="1" applyAlignment="1">
      <alignment horizontal="center" vertical="center" wrapText="1"/>
    </xf>
    <xf numFmtId="0" fontId="15" fillId="6" borderId="50" xfId="12" applyFont="1" applyFill="1" applyBorder="1" applyAlignment="1">
      <alignment horizontal="center" vertical="center" wrapText="1"/>
    </xf>
    <xf numFmtId="10" fontId="15" fillId="6" borderId="48" xfId="12" applyNumberFormat="1" applyFont="1" applyFill="1" applyBorder="1" applyAlignment="1">
      <alignment horizontal="center" vertical="center" wrapText="1"/>
    </xf>
    <xf numFmtId="10" fontId="15" fillId="6" borderId="50" xfId="12" applyNumberFormat="1" applyFont="1" applyFill="1" applyBorder="1" applyAlignment="1">
      <alignment horizontal="center" vertical="center" wrapText="1"/>
    </xf>
    <xf numFmtId="10" fontId="15" fillId="5" borderId="43" xfId="12" applyNumberFormat="1" applyFont="1" applyFill="1" applyBorder="1" applyAlignment="1">
      <alignment horizontal="center" vertical="center"/>
    </xf>
    <xf numFmtId="49" fontId="18" fillId="5" borderId="38" xfId="12" applyNumberFormat="1" applyFont="1" applyFill="1" applyBorder="1" applyAlignment="1">
      <alignment horizontal="left"/>
    </xf>
    <xf numFmtId="0" fontId="18" fillId="5" borderId="39" xfId="12" applyFont="1" applyFill="1" applyBorder="1" applyAlignment="1">
      <alignment horizontal="left"/>
    </xf>
    <xf numFmtId="49" fontId="15" fillId="5" borderId="34" xfId="12" applyNumberFormat="1" applyFont="1" applyFill="1" applyBorder="1" applyAlignment="1">
      <alignment horizontal="center" vertical="center"/>
    </xf>
    <xf numFmtId="0" fontId="15" fillId="5" borderId="34" xfId="12" applyFont="1" applyFill="1" applyBorder="1" applyAlignment="1">
      <alignment horizontal="center" vertical="center"/>
    </xf>
    <xf numFmtId="49" fontId="15" fillId="3" borderId="48" xfId="12" applyNumberFormat="1" applyFont="1" applyFill="1" applyBorder="1" applyAlignment="1">
      <alignment horizontal="center" vertical="center"/>
    </xf>
    <xf numFmtId="0" fontId="15" fillId="3" borderId="49" xfId="12" applyFont="1" applyFill="1" applyBorder="1" applyAlignment="1">
      <alignment horizontal="center" vertical="center"/>
    </xf>
    <xf numFmtId="0" fontId="15" fillId="3" borderId="50" xfId="12" applyFont="1" applyFill="1" applyBorder="1" applyAlignment="1">
      <alignment horizontal="center" vertical="center"/>
    </xf>
    <xf numFmtId="10" fontId="16" fillId="5" borderId="36" xfId="12" applyNumberFormat="1" applyFont="1" applyFill="1" applyBorder="1" applyAlignment="1">
      <alignment horizontal="right"/>
    </xf>
    <xf numFmtId="49" fontId="15" fillId="6" borderId="61" xfId="12" applyNumberFormat="1" applyFont="1" applyFill="1" applyBorder="1" applyAlignment="1">
      <alignment horizontal="center" vertical="center" wrapText="1"/>
    </xf>
    <xf numFmtId="49" fontId="15" fillId="6" borderId="62" xfId="12" applyNumberFormat="1" applyFont="1" applyFill="1" applyBorder="1" applyAlignment="1">
      <alignment horizontal="center" vertical="center" wrapText="1"/>
    </xf>
    <xf numFmtId="49" fontId="15" fillId="6" borderId="44" xfId="12" applyNumberFormat="1" applyFont="1" applyFill="1" applyBorder="1" applyAlignment="1">
      <alignment horizontal="center" vertical="center" wrapText="1"/>
    </xf>
    <xf numFmtId="49" fontId="15" fillId="6" borderId="45" xfId="12" applyNumberFormat="1" applyFont="1" applyFill="1" applyBorder="1" applyAlignment="1">
      <alignment horizontal="center" vertical="center" wrapText="1"/>
    </xf>
    <xf numFmtId="49" fontId="14" fillId="3" borderId="48" xfId="12" applyNumberFormat="1" applyFill="1" applyBorder="1" applyAlignment="1">
      <alignment horizontal="center" vertical="center"/>
    </xf>
    <xf numFmtId="0" fontId="14" fillId="3" borderId="50" xfId="12" applyFill="1" applyBorder="1" applyAlignment="1">
      <alignment horizontal="center" vertical="center"/>
    </xf>
    <xf numFmtId="49" fontId="14" fillId="5" borderId="38" xfId="12" applyNumberFormat="1" applyFill="1" applyBorder="1" applyAlignment="1">
      <alignment horizontal="left" vertical="center"/>
    </xf>
    <xf numFmtId="0" fontId="14" fillId="5" borderId="39" xfId="12" applyFill="1" applyBorder="1" applyAlignment="1">
      <alignment horizontal="left" vertical="center"/>
    </xf>
    <xf numFmtId="0" fontId="14" fillId="5" borderId="40" xfId="12" applyFill="1" applyBorder="1" applyAlignment="1">
      <alignment horizontal="left" vertical="center"/>
    </xf>
    <xf numFmtId="0" fontId="14" fillId="5" borderId="44" xfId="12" applyFill="1" applyBorder="1" applyAlignment="1">
      <alignment horizontal="left" vertical="center"/>
    </xf>
    <xf numFmtId="0" fontId="14" fillId="5" borderId="34" xfId="12" applyFill="1" applyBorder="1" applyAlignment="1">
      <alignment horizontal="left" vertical="center"/>
    </xf>
    <xf numFmtId="0" fontId="14" fillId="5" borderId="45" xfId="12" applyFill="1" applyBorder="1" applyAlignment="1">
      <alignment horizontal="left" vertical="center"/>
    </xf>
    <xf numFmtId="10" fontId="14" fillId="5" borderId="41" xfId="12" applyNumberFormat="1" applyFill="1" applyBorder="1" applyAlignment="1">
      <alignment horizontal="center" vertical="center"/>
    </xf>
    <xf numFmtId="0" fontId="14" fillId="5" borderId="46" xfId="12" applyFill="1" applyBorder="1" applyAlignment="1">
      <alignment horizontal="center" vertical="center"/>
    </xf>
    <xf numFmtId="10" fontId="14" fillId="5" borderId="46" xfId="12" applyNumberFormat="1" applyFill="1" applyBorder="1" applyAlignment="1">
      <alignment horizontal="center" vertical="center"/>
    </xf>
    <xf numFmtId="0" fontId="11" fillId="8" borderId="19" xfId="2" applyFont="1" applyFill="1" applyBorder="1" applyAlignment="1">
      <alignment horizontal="center" vertical="center" wrapText="1"/>
    </xf>
    <xf numFmtId="0" fontId="11" fillId="8" borderId="20" xfId="2" applyFont="1" applyFill="1" applyBorder="1" applyAlignment="1">
      <alignment horizontal="center" vertical="center" wrapText="1"/>
    </xf>
    <xf numFmtId="0" fontId="11" fillId="8" borderId="21" xfId="2" applyFont="1" applyFill="1" applyBorder="1" applyAlignment="1">
      <alignment horizontal="center" vertical="center" wrapText="1"/>
    </xf>
    <xf numFmtId="0" fontId="11" fillId="0" borderId="7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77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25" fillId="0" borderId="0" xfId="2" applyFont="1" applyAlignment="1">
      <alignment horizontal="justify" vertical="justify" wrapText="1"/>
    </xf>
    <xf numFmtId="0" fontId="7" fillId="8" borderId="19" xfId="2" applyFont="1" applyFill="1" applyBorder="1" applyAlignment="1">
      <alignment horizontal="center" vertical="center" wrapText="1"/>
    </xf>
    <xf numFmtId="0" fontId="7" fillId="8" borderId="20" xfId="2" applyFont="1" applyFill="1" applyBorder="1" applyAlignment="1">
      <alignment horizontal="center" vertical="center" wrapText="1"/>
    </xf>
    <xf numFmtId="0" fontId="7" fillId="8" borderId="2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1" fillId="4" borderId="6" xfId="6" applyFont="1" applyFill="1" applyBorder="1" applyAlignment="1">
      <alignment horizontal="center" vertical="center" wrapText="1"/>
    </xf>
    <xf numFmtId="0" fontId="4" fillId="3" borderId="13" xfId="6" applyFont="1" applyFill="1" applyBorder="1" applyAlignment="1">
      <alignment horizontal="center" vertical="center" wrapText="1"/>
    </xf>
    <xf numFmtId="0" fontId="4" fillId="3" borderId="14" xfId="6" applyFont="1" applyFill="1" applyBorder="1" applyAlignment="1">
      <alignment horizontal="center" vertical="center" wrapText="1"/>
    </xf>
    <xf numFmtId="0" fontId="4" fillId="3" borderId="26" xfId="6" applyFont="1" applyFill="1" applyBorder="1" applyAlignment="1">
      <alignment horizontal="center" vertical="center" wrapText="1"/>
    </xf>
    <xf numFmtId="0" fontId="4" fillId="3" borderId="27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3" borderId="28" xfId="6" applyFont="1" applyFill="1" applyBorder="1" applyAlignment="1">
      <alignment horizontal="center" vertical="center" wrapText="1"/>
    </xf>
    <xf numFmtId="0" fontId="4" fillId="4" borderId="5" xfId="6" applyFont="1" applyFill="1" applyBorder="1" applyAlignment="1">
      <alignment horizontal="center" vertical="center" wrapText="1"/>
    </xf>
    <xf numFmtId="0" fontId="11" fillId="3" borderId="6" xfId="6" applyFont="1" applyFill="1" applyBorder="1" applyAlignment="1">
      <alignment horizontal="center" vertical="center" wrapText="1"/>
    </xf>
    <xf numFmtId="0" fontId="11" fillId="4" borderId="90" xfId="6" applyFont="1" applyFill="1" applyBorder="1" applyAlignment="1">
      <alignment horizontal="center" vertical="center" wrapText="1"/>
    </xf>
  </cellXfs>
  <cellStyles count="13">
    <cellStyle name="Normal" xfId="0" builtinId="0"/>
    <cellStyle name="Normal 2" xfId="2" xr:uid="{00000000-0005-0000-0000-000001000000}"/>
    <cellStyle name="Normal 2 2" xfId="6" xr:uid="{00000000-0005-0000-0000-000002000000}"/>
    <cellStyle name="Normal 3" xfId="8" xr:uid="{00000000-0005-0000-0000-000003000000}"/>
    <cellStyle name="Normal 3 3" xfId="12" xr:uid="{00000000-0005-0000-0000-000004000000}"/>
    <cellStyle name="Normal 4" xfId="9" xr:uid="{00000000-0005-0000-0000-000005000000}"/>
    <cellStyle name="Normal 4 2" xfId="10" xr:uid="{00000000-0005-0000-0000-000006000000}"/>
    <cellStyle name="Porcentagem" xfId="1" builtinId="5"/>
    <cellStyle name="Porcentagem 2 2 2" xfId="4" xr:uid="{00000000-0005-0000-0000-000008000000}"/>
    <cellStyle name="Porcentagem 4" xfId="3" xr:uid="{00000000-0005-0000-0000-000009000000}"/>
    <cellStyle name="Porcentagem 4 3" xfId="7" xr:uid="{00000000-0005-0000-0000-00000A000000}"/>
    <cellStyle name="Vírgula 2 2 3" xfId="5" xr:uid="{00000000-0005-0000-0000-00000B000000}"/>
    <cellStyle name="Vírgula 5 2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2075" y="279971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V48"/>
  <sheetViews>
    <sheetView showGridLines="0" tabSelected="1" topLeftCell="I24" zoomScale="80" zoomScaleNormal="80" zoomScaleSheetLayoutView="80" workbookViewId="0">
      <selection activeCell="A3" sqref="A3:A7"/>
    </sheetView>
  </sheetViews>
  <sheetFormatPr defaultRowHeight="15" x14ac:dyDescent="0.2"/>
  <cols>
    <col min="1" max="1" width="16" style="84" customWidth="1"/>
    <col min="2" max="2" width="31.42578125" style="84" customWidth="1"/>
    <col min="3" max="3" width="11.7109375" style="84" customWidth="1"/>
    <col min="4" max="4" width="31.28515625" style="84" customWidth="1"/>
    <col min="5" max="5" width="12.140625" style="84" customWidth="1"/>
    <col min="6" max="6" width="12.5703125" style="84" customWidth="1"/>
    <col min="7" max="7" width="16" style="84" customWidth="1"/>
    <col min="8" max="8" width="12.7109375" style="84" customWidth="1"/>
    <col min="9" max="9" width="13.28515625" style="84" customWidth="1"/>
    <col min="10" max="10" width="16" style="84" customWidth="1"/>
    <col min="11" max="11" width="13.42578125" style="84" customWidth="1"/>
    <col min="12" max="12" width="14.42578125" style="84" customWidth="1"/>
    <col min="13" max="13" width="14.7109375" style="84" customWidth="1"/>
    <col min="14" max="14" width="17" style="84" customWidth="1"/>
    <col min="15" max="15" width="15.28515625" style="84" customWidth="1"/>
    <col min="16" max="16" width="13.85546875" style="84" customWidth="1"/>
    <col min="17" max="20" width="14.7109375" style="84" customWidth="1"/>
    <col min="21" max="21" width="17.28515625" style="84" customWidth="1"/>
    <col min="22" max="22" width="24.28515625" style="84" customWidth="1"/>
    <col min="23" max="23" width="2.85546875" style="84" customWidth="1"/>
    <col min="24" max="24" width="30.7109375" style="84" customWidth="1"/>
    <col min="25" max="256" width="9.140625" style="84"/>
    <col min="257" max="257" width="29.28515625" style="84" bestFit="1" customWidth="1"/>
    <col min="258" max="258" width="32.85546875" style="84" customWidth="1"/>
    <col min="259" max="259" width="23" style="84" customWidth="1"/>
    <col min="260" max="260" width="12.5703125" style="84" customWidth="1"/>
    <col min="261" max="261" width="18.28515625" style="84" customWidth="1"/>
    <col min="262" max="262" width="15.5703125" style="84" customWidth="1"/>
    <col min="263" max="263" width="18.5703125" style="84" customWidth="1"/>
    <col min="264" max="264" width="18.28515625" style="84" customWidth="1"/>
    <col min="265" max="265" width="12.5703125" style="84" customWidth="1"/>
    <col min="266" max="266" width="16.28515625" style="84" customWidth="1"/>
    <col min="267" max="267" width="14.7109375" style="84" customWidth="1"/>
    <col min="268" max="268" width="17" style="84" customWidth="1"/>
    <col min="269" max="269" width="16.7109375" style="84" bestFit="1" customWidth="1"/>
    <col min="270" max="270" width="17.5703125" style="84" customWidth="1"/>
    <col min="271" max="274" width="14.7109375" style="84" customWidth="1"/>
    <col min="275" max="275" width="17.28515625" style="84" customWidth="1"/>
    <col min="276" max="276" width="14.7109375" style="84" customWidth="1"/>
    <col min="277" max="277" width="23" style="84" customWidth="1"/>
    <col min="278" max="278" width="25.28515625" style="84" customWidth="1"/>
    <col min="279" max="279" width="27.7109375" style="84" customWidth="1"/>
    <col min="280" max="280" width="30.7109375" style="84" customWidth="1"/>
    <col min="281" max="512" width="9.140625" style="84"/>
    <col min="513" max="513" width="29.28515625" style="84" bestFit="1" customWidth="1"/>
    <col min="514" max="514" width="32.85546875" style="84" customWidth="1"/>
    <col min="515" max="515" width="23" style="84" customWidth="1"/>
    <col min="516" max="516" width="12.5703125" style="84" customWidth="1"/>
    <col min="517" max="517" width="18.28515625" style="84" customWidth="1"/>
    <col min="518" max="518" width="15.5703125" style="84" customWidth="1"/>
    <col min="519" max="519" width="18.5703125" style="84" customWidth="1"/>
    <col min="520" max="520" width="18.28515625" style="84" customWidth="1"/>
    <col min="521" max="521" width="12.5703125" style="84" customWidth="1"/>
    <col min="522" max="522" width="16.28515625" style="84" customWidth="1"/>
    <col min="523" max="523" width="14.7109375" style="84" customWidth="1"/>
    <col min="524" max="524" width="17" style="84" customWidth="1"/>
    <col min="525" max="525" width="16.7109375" style="84" bestFit="1" customWidth="1"/>
    <col min="526" max="526" width="17.5703125" style="84" customWidth="1"/>
    <col min="527" max="530" width="14.7109375" style="84" customWidth="1"/>
    <col min="531" max="531" width="17.28515625" style="84" customWidth="1"/>
    <col min="532" max="532" width="14.7109375" style="84" customWidth="1"/>
    <col min="533" max="533" width="23" style="84" customWidth="1"/>
    <col min="534" max="534" width="25.28515625" style="84" customWidth="1"/>
    <col min="535" max="535" width="27.7109375" style="84" customWidth="1"/>
    <col min="536" max="536" width="30.7109375" style="84" customWidth="1"/>
    <col min="537" max="768" width="9.140625" style="84"/>
    <col min="769" max="769" width="29.28515625" style="84" bestFit="1" customWidth="1"/>
    <col min="770" max="770" width="32.85546875" style="84" customWidth="1"/>
    <col min="771" max="771" width="23" style="84" customWidth="1"/>
    <col min="772" max="772" width="12.5703125" style="84" customWidth="1"/>
    <col min="773" max="773" width="18.28515625" style="84" customWidth="1"/>
    <col min="774" max="774" width="15.5703125" style="84" customWidth="1"/>
    <col min="775" max="775" width="18.5703125" style="84" customWidth="1"/>
    <col min="776" max="776" width="18.28515625" style="84" customWidth="1"/>
    <col min="777" max="777" width="12.5703125" style="84" customWidth="1"/>
    <col min="778" max="778" width="16.28515625" style="84" customWidth="1"/>
    <col min="779" max="779" width="14.7109375" style="84" customWidth="1"/>
    <col min="780" max="780" width="17" style="84" customWidth="1"/>
    <col min="781" max="781" width="16.7109375" style="84" bestFit="1" customWidth="1"/>
    <col min="782" max="782" width="17.5703125" style="84" customWidth="1"/>
    <col min="783" max="786" width="14.7109375" style="84" customWidth="1"/>
    <col min="787" max="787" width="17.28515625" style="84" customWidth="1"/>
    <col min="788" max="788" width="14.7109375" style="84" customWidth="1"/>
    <col min="789" max="789" width="23" style="84" customWidth="1"/>
    <col min="790" max="790" width="25.28515625" style="84" customWidth="1"/>
    <col min="791" max="791" width="27.7109375" style="84" customWidth="1"/>
    <col min="792" max="792" width="30.7109375" style="84" customWidth="1"/>
    <col min="793" max="1024" width="9.140625" style="84"/>
    <col min="1025" max="1025" width="29.28515625" style="84" bestFit="1" customWidth="1"/>
    <col min="1026" max="1026" width="32.85546875" style="84" customWidth="1"/>
    <col min="1027" max="1027" width="23" style="84" customWidth="1"/>
    <col min="1028" max="1028" width="12.5703125" style="84" customWidth="1"/>
    <col min="1029" max="1029" width="18.28515625" style="84" customWidth="1"/>
    <col min="1030" max="1030" width="15.5703125" style="84" customWidth="1"/>
    <col min="1031" max="1031" width="18.5703125" style="84" customWidth="1"/>
    <col min="1032" max="1032" width="18.28515625" style="84" customWidth="1"/>
    <col min="1033" max="1033" width="12.5703125" style="84" customWidth="1"/>
    <col min="1034" max="1034" width="16.28515625" style="84" customWidth="1"/>
    <col min="1035" max="1035" width="14.7109375" style="84" customWidth="1"/>
    <col min="1036" max="1036" width="17" style="84" customWidth="1"/>
    <col min="1037" max="1037" width="16.7109375" style="84" bestFit="1" customWidth="1"/>
    <col min="1038" max="1038" width="17.5703125" style="84" customWidth="1"/>
    <col min="1039" max="1042" width="14.7109375" style="84" customWidth="1"/>
    <col min="1043" max="1043" width="17.28515625" style="84" customWidth="1"/>
    <col min="1044" max="1044" width="14.7109375" style="84" customWidth="1"/>
    <col min="1045" max="1045" width="23" style="84" customWidth="1"/>
    <col min="1046" max="1046" width="25.28515625" style="84" customWidth="1"/>
    <col min="1047" max="1047" width="27.7109375" style="84" customWidth="1"/>
    <col min="1048" max="1048" width="30.7109375" style="84" customWidth="1"/>
    <col min="1049" max="1280" width="9.140625" style="84"/>
    <col min="1281" max="1281" width="29.28515625" style="84" bestFit="1" customWidth="1"/>
    <col min="1282" max="1282" width="32.85546875" style="84" customWidth="1"/>
    <col min="1283" max="1283" width="23" style="84" customWidth="1"/>
    <col min="1284" max="1284" width="12.5703125" style="84" customWidth="1"/>
    <col min="1285" max="1285" width="18.28515625" style="84" customWidth="1"/>
    <col min="1286" max="1286" width="15.5703125" style="84" customWidth="1"/>
    <col min="1287" max="1287" width="18.5703125" style="84" customWidth="1"/>
    <col min="1288" max="1288" width="18.28515625" style="84" customWidth="1"/>
    <col min="1289" max="1289" width="12.5703125" style="84" customWidth="1"/>
    <col min="1290" max="1290" width="16.28515625" style="84" customWidth="1"/>
    <col min="1291" max="1291" width="14.7109375" style="84" customWidth="1"/>
    <col min="1292" max="1292" width="17" style="84" customWidth="1"/>
    <col min="1293" max="1293" width="16.7109375" style="84" bestFit="1" customWidth="1"/>
    <col min="1294" max="1294" width="17.5703125" style="84" customWidth="1"/>
    <col min="1295" max="1298" width="14.7109375" style="84" customWidth="1"/>
    <col min="1299" max="1299" width="17.28515625" style="84" customWidth="1"/>
    <col min="1300" max="1300" width="14.7109375" style="84" customWidth="1"/>
    <col min="1301" max="1301" width="23" style="84" customWidth="1"/>
    <col min="1302" max="1302" width="25.28515625" style="84" customWidth="1"/>
    <col min="1303" max="1303" width="27.7109375" style="84" customWidth="1"/>
    <col min="1304" max="1304" width="30.7109375" style="84" customWidth="1"/>
    <col min="1305" max="1536" width="9.140625" style="84"/>
    <col min="1537" max="1537" width="29.28515625" style="84" bestFit="1" customWidth="1"/>
    <col min="1538" max="1538" width="32.85546875" style="84" customWidth="1"/>
    <col min="1539" max="1539" width="23" style="84" customWidth="1"/>
    <col min="1540" max="1540" width="12.5703125" style="84" customWidth="1"/>
    <col min="1541" max="1541" width="18.28515625" style="84" customWidth="1"/>
    <col min="1542" max="1542" width="15.5703125" style="84" customWidth="1"/>
    <col min="1543" max="1543" width="18.5703125" style="84" customWidth="1"/>
    <col min="1544" max="1544" width="18.28515625" style="84" customWidth="1"/>
    <col min="1545" max="1545" width="12.5703125" style="84" customWidth="1"/>
    <col min="1546" max="1546" width="16.28515625" style="84" customWidth="1"/>
    <col min="1547" max="1547" width="14.7109375" style="84" customWidth="1"/>
    <col min="1548" max="1548" width="17" style="84" customWidth="1"/>
    <col min="1549" max="1549" width="16.7109375" style="84" bestFit="1" customWidth="1"/>
    <col min="1550" max="1550" width="17.5703125" style="84" customWidth="1"/>
    <col min="1551" max="1554" width="14.7109375" style="84" customWidth="1"/>
    <col min="1555" max="1555" width="17.28515625" style="84" customWidth="1"/>
    <col min="1556" max="1556" width="14.7109375" style="84" customWidth="1"/>
    <col min="1557" max="1557" width="23" style="84" customWidth="1"/>
    <col min="1558" max="1558" width="25.28515625" style="84" customWidth="1"/>
    <col min="1559" max="1559" width="27.7109375" style="84" customWidth="1"/>
    <col min="1560" max="1560" width="30.7109375" style="84" customWidth="1"/>
    <col min="1561" max="1792" width="9.140625" style="84"/>
    <col min="1793" max="1793" width="29.28515625" style="84" bestFit="1" customWidth="1"/>
    <col min="1794" max="1794" width="32.85546875" style="84" customWidth="1"/>
    <col min="1795" max="1795" width="23" style="84" customWidth="1"/>
    <col min="1796" max="1796" width="12.5703125" style="84" customWidth="1"/>
    <col min="1797" max="1797" width="18.28515625" style="84" customWidth="1"/>
    <col min="1798" max="1798" width="15.5703125" style="84" customWidth="1"/>
    <col min="1799" max="1799" width="18.5703125" style="84" customWidth="1"/>
    <col min="1800" max="1800" width="18.28515625" style="84" customWidth="1"/>
    <col min="1801" max="1801" width="12.5703125" style="84" customWidth="1"/>
    <col min="1802" max="1802" width="16.28515625" style="84" customWidth="1"/>
    <col min="1803" max="1803" width="14.7109375" style="84" customWidth="1"/>
    <col min="1804" max="1804" width="17" style="84" customWidth="1"/>
    <col min="1805" max="1805" width="16.7109375" style="84" bestFit="1" customWidth="1"/>
    <col min="1806" max="1806" width="17.5703125" style="84" customWidth="1"/>
    <col min="1807" max="1810" width="14.7109375" style="84" customWidth="1"/>
    <col min="1811" max="1811" width="17.28515625" style="84" customWidth="1"/>
    <col min="1812" max="1812" width="14.7109375" style="84" customWidth="1"/>
    <col min="1813" max="1813" width="23" style="84" customWidth="1"/>
    <col min="1814" max="1814" width="25.28515625" style="84" customWidth="1"/>
    <col min="1815" max="1815" width="27.7109375" style="84" customWidth="1"/>
    <col min="1816" max="1816" width="30.7109375" style="84" customWidth="1"/>
    <col min="1817" max="2048" width="9.140625" style="84"/>
    <col min="2049" max="2049" width="29.28515625" style="84" bestFit="1" customWidth="1"/>
    <col min="2050" max="2050" width="32.85546875" style="84" customWidth="1"/>
    <col min="2051" max="2051" width="23" style="84" customWidth="1"/>
    <col min="2052" max="2052" width="12.5703125" style="84" customWidth="1"/>
    <col min="2053" max="2053" width="18.28515625" style="84" customWidth="1"/>
    <col min="2054" max="2054" width="15.5703125" style="84" customWidth="1"/>
    <col min="2055" max="2055" width="18.5703125" style="84" customWidth="1"/>
    <col min="2056" max="2056" width="18.28515625" style="84" customWidth="1"/>
    <col min="2057" max="2057" width="12.5703125" style="84" customWidth="1"/>
    <col min="2058" max="2058" width="16.28515625" style="84" customWidth="1"/>
    <col min="2059" max="2059" width="14.7109375" style="84" customWidth="1"/>
    <col min="2060" max="2060" width="17" style="84" customWidth="1"/>
    <col min="2061" max="2061" width="16.7109375" style="84" bestFit="1" customWidth="1"/>
    <col min="2062" max="2062" width="17.5703125" style="84" customWidth="1"/>
    <col min="2063" max="2066" width="14.7109375" style="84" customWidth="1"/>
    <col min="2067" max="2067" width="17.28515625" style="84" customWidth="1"/>
    <col min="2068" max="2068" width="14.7109375" style="84" customWidth="1"/>
    <col min="2069" max="2069" width="23" style="84" customWidth="1"/>
    <col min="2070" max="2070" width="25.28515625" style="84" customWidth="1"/>
    <col min="2071" max="2071" width="27.7109375" style="84" customWidth="1"/>
    <col min="2072" max="2072" width="30.7109375" style="84" customWidth="1"/>
    <col min="2073" max="2304" width="9.140625" style="84"/>
    <col min="2305" max="2305" width="29.28515625" style="84" bestFit="1" customWidth="1"/>
    <col min="2306" max="2306" width="32.85546875" style="84" customWidth="1"/>
    <col min="2307" max="2307" width="23" style="84" customWidth="1"/>
    <col min="2308" max="2308" width="12.5703125" style="84" customWidth="1"/>
    <col min="2309" max="2309" width="18.28515625" style="84" customWidth="1"/>
    <col min="2310" max="2310" width="15.5703125" style="84" customWidth="1"/>
    <col min="2311" max="2311" width="18.5703125" style="84" customWidth="1"/>
    <col min="2312" max="2312" width="18.28515625" style="84" customWidth="1"/>
    <col min="2313" max="2313" width="12.5703125" style="84" customWidth="1"/>
    <col min="2314" max="2314" width="16.28515625" style="84" customWidth="1"/>
    <col min="2315" max="2315" width="14.7109375" style="84" customWidth="1"/>
    <col min="2316" max="2316" width="17" style="84" customWidth="1"/>
    <col min="2317" max="2317" width="16.7109375" style="84" bestFit="1" customWidth="1"/>
    <col min="2318" max="2318" width="17.5703125" style="84" customWidth="1"/>
    <col min="2319" max="2322" width="14.7109375" style="84" customWidth="1"/>
    <col min="2323" max="2323" width="17.28515625" style="84" customWidth="1"/>
    <col min="2324" max="2324" width="14.7109375" style="84" customWidth="1"/>
    <col min="2325" max="2325" width="23" style="84" customWidth="1"/>
    <col min="2326" max="2326" width="25.28515625" style="84" customWidth="1"/>
    <col min="2327" max="2327" width="27.7109375" style="84" customWidth="1"/>
    <col min="2328" max="2328" width="30.7109375" style="84" customWidth="1"/>
    <col min="2329" max="2560" width="9.140625" style="84"/>
    <col min="2561" max="2561" width="29.28515625" style="84" bestFit="1" customWidth="1"/>
    <col min="2562" max="2562" width="32.85546875" style="84" customWidth="1"/>
    <col min="2563" max="2563" width="23" style="84" customWidth="1"/>
    <col min="2564" max="2564" width="12.5703125" style="84" customWidth="1"/>
    <col min="2565" max="2565" width="18.28515625" style="84" customWidth="1"/>
    <col min="2566" max="2566" width="15.5703125" style="84" customWidth="1"/>
    <col min="2567" max="2567" width="18.5703125" style="84" customWidth="1"/>
    <col min="2568" max="2568" width="18.28515625" style="84" customWidth="1"/>
    <col min="2569" max="2569" width="12.5703125" style="84" customWidth="1"/>
    <col min="2570" max="2570" width="16.28515625" style="84" customWidth="1"/>
    <col min="2571" max="2571" width="14.7109375" style="84" customWidth="1"/>
    <col min="2572" max="2572" width="17" style="84" customWidth="1"/>
    <col min="2573" max="2573" width="16.7109375" style="84" bestFit="1" customWidth="1"/>
    <col min="2574" max="2574" width="17.5703125" style="84" customWidth="1"/>
    <col min="2575" max="2578" width="14.7109375" style="84" customWidth="1"/>
    <col min="2579" max="2579" width="17.28515625" style="84" customWidth="1"/>
    <col min="2580" max="2580" width="14.7109375" style="84" customWidth="1"/>
    <col min="2581" max="2581" width="23" style="84" customWidth="1"/>
    <col min="2582" max="2582" width="25.28515625" style="84" customWidth="1"/>
    <col min="2583" max="2583" width="27.7109375" style="84" customWidth="1"/>
    <col min="2584" max="2584" width="30.7109375" style="84" customWidth="1"/>
    <col min="2585" max="2816" width="9.140625" style="84"/>
    <col min="2817" max="2817" width="29.28515625" style="84" bestFit="1" customWidth="1"/>
    <col min="2818" max="2818" width="32.85546875" style="84" customWidth="1"/>
    <col min="2819" max="2819" width="23" style="84" customWidth="1"/>
    <col min="2820" max="2820" width="12.5703125" style="84" customWidth="1"/>
    <col min="2821" max="2821" width="18.28515625" style="84" customWidth="1"/>
    <col min="2822" max="2822" width="15.5703125" style="84" customWidth="1"/>
    <col min="2823" max="2823" width="18.5703125" style="84" customWidth="1"/>
    <col min="2824" max="2824" width="18.28515625" style="84" customWidth="1"/>
    <col min="2825" max="2825" width="12.5703125" style="84" customWidth="1"/>
    <col min="2826" max="2826" width="16.28515625" style="84" customWidth="1"/>
    <col min="2827" max="2827" width="14.7109375" style="84" customWidth="1"/>
    <col min="2828" max="2828" width="17" style="84" customWidth="1"/>
    <col min="2829" max="2829" width="16.7109375" style="84" bestFit="1" customWidth="1"/>
    <col min="2830" max="2830" width="17.5703125" style="84" customWidth="1"/>
    <col min="2831" max="2834" width="14.7109375" style="84" customWidth="1"/>
    <col min="2835" max="2835" width="17.28515625" style="84" customWidth="1"/>
    <col min="2836" max="2836" width="14.7109375" style="84" customWidth="1"/>
    <col min="2837" max="2837" width="23" style="84" customWidth="1"/>
    <col min="2838" max="2838" width="25.28515625" style="84" customWidth="1"/>
    <col min="2839" max="2839" width="27.7109375" style="84" customWidth="1"/>
    <col min="2840" max="2840" width="30.7109375" style="84" customWidth="1"/>
    <col min="2841" max="3072" width="9.140625" style="84"/>
    <col min="3073" max="3073" width="29.28515625" style="84" bestFit="1" customWidth="1"/>
    <col min="3074" max="3074" width="32.85546875" style="84" customWidth="1"/>
    <col min="3075" max="3075" width="23" style="84" customWidth="1"/>
    <col min="3076" max="3076" width="12.5703125" style="84" customWidth="1"/>
    <col min="3077" max="3077" width="18.28515625" style="84" customWidth="1"/>
    <col min="3078" max="3078" width="15.5703125" style="84" customWidth="1"/>
    <col min="3079" max="3079" width="18.5703125" style="84" customWidth="1"/>
    <col min="3080" max="3080" width="18.28515625" style="84" customWidth="1"/>
    <col min="3081" max="3081" width="12.5703125" style="84" customWidth="1"/>
    <col min="3082" max="3082" width="16.28515625" style="84" customWidth="1"/>
    <col min="3083" max="3083" width="14.7109375" style="84" customWidth="1"/>
    <col min="3084" max="3084" width="17" style="84" customWidth="1"/>
    <col min="3085" max="3085" width="16.7109375" style="84" bestFit="1" customWidth="1"/>
    <col min="3086" max="3086" width="17.5703125" style="84" customWidth="1"/>
    <col min="3087" max="3090" width="14.7109375" style="84" customWidth="1"/>
    <col min="3091" max="3091" width="17.28515625" style="84" customWidth="1"/>
    <col min="3092" max="3092" width="14.7109375" style="84" customWidth="1"/>
    <col min="3093" max="3093" width="23" style="84" customWidth="1"/>
    <col min="3094" max="3094" width="25.28515625" style="84" customWidth="1"/>
    <col min="3095" max="3095" width="27.7109375" style="84" customWidth="1"/>
    <col min="3096" max="3096" width="30.7109375" style="84" customWidth="1"/>
    <col min="3097" max="3328" width="9.140625" style="84"/>
    <col min="3329" max="3329" width="29.28515625" style="84" bestFit="1" customWidth="1"/>
    <col min="3330" max="3330" width="32.85546875" style="84" customWidth="1"/>
    <col min="3331" max="3331" width="23" style="84" customWidth="1"/>
    <col min="3332" max="3332" width="12.5703125" style="84" customWidth="1"/>
    <col min="3333" max="3333" width="18.28515625" style="84" customWidth="1"/>
    <col min="3334" max="3334" width="15.5703125" style="84" customWidth="1"/>
    <col min="3335" max="3335" width="18.5703125" style="84" customWidth="1"/>
    <col min="3336" max="3336" width="18.28515625" style="84" customWidth="1"/>
    <col min="3337" max="3337" width="12.5703125" style="84" customWidth="1"/>
    <col min="3338" max="3338" width="16.28515625" style="84" customWidth="1"/>
    <col min="3339" max="3339" width="14.7109375" style="84" customWidth="1"/>
    <col min="3340" max="3340" width="17" style="84" customWidth="1"/>
    <col min="3341" max="3341" width="16.7109375" style="84" bestFit="1" customWidth="1"/>
    <col min="3342" max="3342" width="17.5703125" style="84" customWidth="1"/>
    <col min="3343" max="3346" width="14.7109375" style="84" customWidth="1"/>
    <col min="3347" max="3347" width="17.28515625" style="84" customWidth="1"/>
    <col min="3348" max="3348" width="14.7109375" style="84" customWidth="1"/>
    <col min="3349" max="3349" width="23" style="84" customWidth="1"/>
    <col min="3350" max="3350" width="25.28515625" style="84" customWidth="1"/>
    <col min="3351" max="3351" width="27.7109375" style="84" customWidth="1"/>
    <col min="3352" max="3352" width="30.7109375" style="84" customWidth="1"/>
    <col min="3353" max="3584" width="9.140625" style="84"/>
    <col min="3585" max="3585" width="29.28515625" style="84" bestFit="1" customWidth="1"/>
    <col min="3586" max="3586" width="32.85546875" style="84" customWidth="1"/>
    <col min="3587" max="3587" width="23" style="84" customWidth="1"/>
    <col min="3588" max="3588" width="12.5703125" style="84" customWidth="1"/>
    <col min="3589" max="3589" width="18.28515625" style="84" customWidth="1"/>
    <col min="3590" max="3590" width="15.5703125" style="84" customWidth="1"/>
    <col min="3591" max="3591" width="18.5703125" style="84" customWidth="1"/>
    <col min="3592" max="3592" width="18.28515625" style="84" customWidth="1"/>
    <col min="3593" max="3593" width="12.5703125" style="84" customWidth="1"/>
    <col min="3594" max="3594" width="16.28515625" style="84" customWidth="1"/>
    <col min="3595" max="3595" width="14.7109375" style="84" customWidth="1"/>
    <col min="3596" max="3596" width="17" style="84" customWidth="1"/>
    <col min="3597" max="3597" width="16.7109375" style="84" bestFit="1" customWidth="1"/>
    <col min="3598" max="3598" width="17.5703125" style="84" customWidth="1"/>
    <col min="3599" max="3602" width="14.7109375" style="84" customWidth="1"/>
    <col min="3603" max="3603" width="17.28515625" style="84" customWidth="1"/>
    <col min="3604" max="3604" width="14.7109375" style="84" customWidth="1"/>
    <col min="3605" max="3605" width="23" style="84" customWidth="1"/>
    <col min="3606" max="3606" width="25.28515625" style="84" customWidth="1"/>
    <col min="3607" max="3607" width="27.7109375" style="84" customWidth="1"/>
    <col min="3608" max="3608" width="30.7109375" style="84" customWidth="1"/>
    <col min="3609" max="3840" width="9.140625" style="84"/>
    <col min="3841" max="3841" width="29.28515625" style="84" bestFit="1" customWidth="1"/>
    <col min="3842" max="3842" width="32.85546875" style="84" customWidth="1"/>
    <col min="3843" max="3843" width="23" style="84" customWidth="1"/>
    <col min="3844" max="3844" width="12.5703125" style="84" customWidth="1"/>
    <col min="3845" max="3845" width="18.28515625" style="84" customWidth="1"/>
    <col min="3846" max="3846" width="15.5703125" style="84" customWidth="1"/>
    <col min="3847" max="3847" width="18.5703125" style="84" customWidth="1"/>
    <col min="3848" max="3848" width="18.28515625" style="84" customWidth="1"/>
    <col min="3849" max="3849" width="12.5703125" style="84" customWidth="1"/>
    <col min="3850" max="3850" width="16.28515625" style="84" customWidth="1"/>
    <col min="3851" max="3851" width="14.7109375" style="84" customWidth="1"/>
    <col min="3852" max="3852" width="17" style="84" customWidth="1"/>
    <col min="3853" max="3853" width="16.7109375" style="84" bestFit="1" customWidth="1"/>
    <col min="3854" max="3854" width="17.5703125" style="84" customWidth="1"/>
    <col min="3855" max="3858" width="14.7109375" style="84" customWidth="1"/>
    <col min="3859" max="3859" width="17.28515625" style="84" customWidth="1"/>
    <col min="3860" max="3860" width="14.7109375" style="84" customWidth="1"/>
    <col min="3861" max="3861" width="23" style="84" customWidth="1"/>
    <col min="3862" max="3862" width="25.28515625" style="84" customWidth="1"/>
    <col min="3863" max="3863" width="27.7109375" style="84" customWidth="1"/>
    <col min="3864" max="3864" width="30.7109375" style="84" customWidth="1"/>
    <col min="3865" max="4096" width="9.140625" style="84"/>
    <col min="4097" max="4097" width="29.28515625" style="84" bestFit="1" customWidth="1"/>
    <col min="4098" max="4098" width="32.85546875" style="84" customWidth="1"/>
    <col min="4099" max="4099" width="23" style="84" customWidth="1"/>
    <col min="4100" max="4100" width="12.5703125" style="84" customWidth="1"/>
    <col min="4101" max="4101" width="18.28515625" style="84" customWidth="1"/>
    <col min="4102" max="4102" width="15.5703125" style="84" customWidth="1"/>
    <col min="4103" max="4103" width="18.5703125" style="84" customWidth="1"/>
    <col min="4104" max="4104" width="18.28515625" style="84" customWidth="1"/>
    <col min="4105" max="4105" width="12.5703125" style="84" customWidth="1"/>
    <col min="4106" max="4106" width="16.28515625" style="84" customWidth="1"/>
    <col min="4107" max="4107" width="14.7109375" style="84" customWidth="1"/>
    <col min="4108" max="4108" width="17" style="84" customWidth="1"/>
    <col min="4109" max="4109" width="16.7109375" style="84" bestFit="1" customWidth="1"/>
    <col min="4110" max="4110" width="17.5703125" style="84" customWidth="1"/>
    <col min="4111" max="4114" width="14.7109375" style="84" customWidth="1"/>
    <col min="4115" max="4115" width="17.28515625" style="84" customWidth="1"/>
    <col min="4116" max="4116" width="14.7109375" style="84" customWidth="1"/>
    <col min="4117" max="4117" width="23" style="84" customWidth="1"/>
    <col min="4118" max="4118" width="25.28515625" style="84" customWidth="1"/>
    <col min="4119" max="4119" width="27.7109375" style="84" customWidth="1"/>
    <col min="4120" max="4120" width="30.7109375" style="84" customWidth="1"/>
    <col min="4121" max="4352" width="9.140625" style="84"/>
    <col min="4353" max="4353" width="29.28515625" style="84" bestFit="1" customWidth="1"/>
    <col min="4354" max="4354" width="32.85546875" style="84" customWidth="1"/>
    <col min="4355" max="4355" width="23" style="84" customWidth="1"/>
    <col min="4356" max="4356" width="12.5703125" style="84" customWidth="1"/>
    <col min="4357" max="4357" width="18.28515625" style="84" customWidth="1"/>
    <col min="4358" max="4358" width="15.5703125" style="84" customWidth="1"/>
    <col min="4359" max="4359" width="18.5703125" style="84" customWidth="1"/>
    <col min="4360" max="4360" width="18.28515625" style="84" customWidth="1"/>
    <col min="4361" max="4361" width="12.5703125" style="84" customWidth="1"/>
    <col min="4362" max="4362" width="16.28515625" style="84" customWidth="1"/>
    <col min="4363" max="4363" width="14.7109375" style="84" customWidth="1"/>
    <col min="4364" max="4364" width="17" style="84" customWidth="1"/>
    <col min="4365" max="4365" width="16.7109375" style="84" bestFit="1" customWidth="1"/>
    <col min="4366" max="4366" width="17.5703125" style="84" customWidth="1"/>
    <col min="4367" max="4370" width="14.7109375" style="84" customWidth="1"/>
    <col min="4371" max="4371" width="17.28515625" style="84" customWidth="1"/>
    <col min="4372" max="4372" width="14.7109375" style="84" customWidth="1"/>
    <col min="4373" max="4373" width="23" style="84" customWidth="1"/>
    <col min="4374" max="4374" width="25.28515625" style="84" customWidth="1"/>
    <col min="4375" max="4375" width="27.7109375" style="84" customWidth="1"/>
    <col min="4376" max="4376" width="30.7109375" style="84" customWidth="1"/>
    <col min="4377" max="4608" width="9.140625" style="84"/>
    <col min="4609" max="4609" width="29.28515625" style="84" bestFit="1" customWidth="1"/>
    <col min="4610" max="4610" width="32.85546875" style="84" customWidth="1"/>
    <col min="4611" max="4611" width="23" style="84" customWidth="1"/>
    <col min="4612" max="4612" width="12.5703125" style="84" customWidth="1"/>
    <col min="4613" max="4613" width="18.28515625" style="84" customWidth="1"/>
    <col min="4614" max="4614" width="15.5703125" style="84" customWidth="1"/>
    <col min="4615" max="4615" width="18.5703125" style="84" customWidth="1"/>
    <col min="4616" max="4616" width="18.28515625" style="84" customWidth="1"/>
    <col min="4617" max="4617" width="12.5703125" style="84" customWidth="1"/>
    <col min="4618" max="4618" width="16.28515625" style="84" customWidth="1"/>
    <col min="4619" max="4619" width="14.7109375" style="84" customWidth="1"/>
    <col min="4620" max="4620" width="17" style="84" customWidth="1"/>
    <col min="4621" max="4621" width="16.7109375" style="84" bestFit="1" customWidth="1"/>
    <col min="4622" max="4622" width="17.5703125" style="84" customWidth="1"/>
    <col min="4623" max="4626" width="14.7109375" style="84" customWidth="1"/>
    <col min="4627" max="4627" width="17.28515625" style="84" customWidth="1"/>
    <col min="4628" max="4628" width="14.7109375" style="84" customWidth="1"/>
    <col min="4629" max="4629" width="23" style="84" customWidth="1"/>
    <col min="4630" max="4630" width="25.28515625" style="84" customWidth="1"/>
    <col min="4631" max="4631" width="27.7109375" style="84" customWidth="1"/>
    <col min="4632" max="4632" width="30.7109375" style="84" customWidth="1"/>
    <col min="4633" max="4864" width="9.140625" style="84"/>
    <col min="4865" max="4865" width="29.28515625" style="84" bestFit="1" customWidth="1"/>
    <col min="4866" max="4866" width="32.85546875" style="84" customWidth="1"/>
    <col min="4867" max="4867" width="23" style="84" customWidth="1"/>
    <col min="4868" max="4868" width="12.5703125" style="84" customWidth="1"/>
    <col min="4869" max="4869" width="18.28515625" style="84" customWidth="1"/>
    <col min="4870" max="4870" width="15.5703125" style="84" customWidth="1"/>
    <col min="4871" max="4871" width="18.5703125" style="84" customWidth="1"/>
    <col min="4872" max="4872" width="18.28515625" style="84" customWidth="1"/>
    <col min="4873" max="4873" width="12.5703125" style="84" customWidth="1"/>
    <col min="4874" max="4874" width="16.28515625" style="84" customWidth="1"/>
    <col min="4875" max="4875" width="14.7109375" style="84" customWidth="1"/>
    <col min="4876" max="4876" width="17" style="84" customWidth="1"/>
    <col min="4877" max="4877" width="16.7109375" style="84" bestFit="1" customWidth="1"/>
    <col min="4878" max="4878" width="17.5703125" style="84" customWidth="1"/>
    <col min="4879" max="4882" width="14.7109375" style="84" customWidth="1"/>
    <col min="4883" max="4883" width="17.28515625" style="84" customWidth="1"/>
    <col min="4884" max="4884" width="14.7109375" style="84" customWidth="1"/>
    <col min="4885" max="4885" width="23" style="84" customWidth="1"/>
    <col min="4886" max="4886" width="25.28515625" style="84" customWidth="1"/>
    <col min="4887" max="4887" width="27.7109375" style="84" customWidth="1"/>
    <col min="4888" max="4888" width="30.7109375" style="84" customWidth="1"/>
    <col min="4889" max="5120" width="9.140625" style="84"/>
    <col min="5121" max="5121" width="29.28515625" style="84" bestFit="1" customWidth="1"/>
    <col min="5122" max="5122" width="32.85546875" style="84" customWidth="1"/>
    <col min="5123" max="5123" width="23" style="84" customWidth="1"/>
    <col min="5124" max="5124" width="12.5703125" style="84" customWidth="1"/>
    <col min="5125" max="5125" width="18.28515625" style="84" customWidth="1"/>
    <col min="5126" max="5126" width="15.5703125" style="84" customWidth="1"/>
    <col min="5127" max="5127" width="18.5703125" style="84" customWidth="1"/>
    <col min="5128" max="5128" width="18.28515625" style="84" customWidth="1"/>
    <col min="5129" max="5129" width="12.5703125" style="84" customWidth="1"/>
    <col min="5130" max="5130" width="16.28515625" style="84" customWidth="1"/>
    <col min="5131" max="5131" width="14.7109375" style="84" customWidth="1"/>
    <col min="5132" max="5132" width="17" style="84" customWidth="1"/>
    <col min="5133" max="5133" width="16.7109375" style="84" bestFit="1" customWidth="1"/>
    <col min="5134" max="5134" width="17.5703125" style="84" customWidth="1"/>
    <col min="5135" max="5138" width="14.7109375" style="84" customWidth="1"/>
    <col min="5139" max="5139" width="17.28515625" style="84" customWidth="1"/>
    <col min="5140" max="5140" width="14.7109375" style="84" customWidth="1"/>
    <col min="5141" max="5141" width="23" style="84" customWidth="1"/>
    <col min="5142" max="5142" width="25.28515625" style="84" customWidth="1"/>
    <col min="5143" max="5143" width="27.7109375" style="84" customWidth="1"/>
    <col min="5144" max="5144" width="30.7109375" style="84" customWidth="1"/>
    <col min="5145" max="5376" width="9.140625" style="84"/>
    <col min="5377" max="5377" width="29.28515625" style="84" bestFit="1" customWidth="1"/>
    <col min="5378" max="5378" width="32.85546875" style="84" customWidth="1"/>
    <col min="5379" max="5379" width="23" style="84" customWidth="1"/>
    <col min="5380" max="5380" width="12.5703125" style="84" customWidth="1"/>
    <col min="5381" max="5381" width="18.28515625" style="84" customWidth="1"/>
    <col min="5382" max="5382" width="15.5703125" style="84" customWidth="1"/>
    <col min="5383" max="5383" width="18.5703125" style="84" customWidth="1"/>
    <col min="5384" max="5384" width="18.28515625" style="84" customWidth="1"/>
    <col min="5385" max="5385" width="12.5703125" style="84" customWidth="1"/>
    <col min="5386" max="5386" width="16.28515625" style="84" customWidth="1"/>
    <col min="5387" max="5387" width="14.7109375" style="84" customWidth="1"/>
    <col min="5388" max="5388" width="17" style="84" customWidth="1"/>
    <col min="5389" max="5389" width="16.7109375" style="84" bestFit="1" customWidth="1"/>
    <col min="5390" max="5390" width="17.5703125" style="84" customWidth="1"/>
    <col min="5391" max="5394" width="14.7109375" style="84" customWidth="1"/>
    <col min="5395" max="5395" width="17.28515625" style="84" customWidth="1"/>
    <col min="5396" max="5396" width="14.7109375" style="84" customWidth="1"/>
    <col min="5397" max="5397" width="23" style="84" customWidth="1"/>
    <col min="5398" max="5398" width="25.28515625" style="84" customWidth="1"/>
    <col min="5399" max="5399" width="27.7109375" style="84" customWidth="1"/>
    <col min="5400" max="5400" width="30.7109375" style="84" customWidth="1"/>
    <col min="5401" max="5632" width="9.140625" style="84"/>
    <col min="5633" max="5633" width="29.28515625" style="84" bestFit="1" customWidth="1"/>
    <col min="5634" max="5634" width="32.85546875" style="84" customWidth="1"/>
    <col min="5635" max="5635" width="23" style="84" customWidth="1"/>
    <col min="5636" max="5636" width="12.5703125" style="84" customWidth="1"/>
    <col min="5637" max="5637" width="18.28515625" style="84" customWidth="1"/>
    <col min="5638" max="5638" width="15.5703125" style="84" customWidth="1"/>
    <col min="5639" max="5639" width="18.5703125" style="84" customWidth="1"/>
    <col min="5640" max="5640" width="18.28515625" style="84" customWidth="1"/>
    <col min="5641" max="5641" width="12.5703125" style="84" customWidth="1"/>
    <col min="5642" max="5642" width="16.28515625" style="84" customWidth="1"/>
    <col min="5643" max="5643" width="14.7109375" style="84" customWidth="1"/>
    <col min="5644" max="5644" width="17" style="84" customWidth="1"/>
    <col min="5645" max="5645" width="16.7109375" style="84" bestFit="1" customWidth="1"/>
    <col min="5646" max="5646" width="17.5703125" style="84" customWidth="1"/>
    <col min="5647" max="5650" width="14.7109375" style="84" customWidth="1"/>
    <col min="5651" max="5651" width="17.28515625" style="84" customWidth="1"/>
    <col min="5652" max="5652" width="14.7109375" style="84" customWidth="1"/>
    <col min="5653" max="5653" width="23" style="84" customWidth="1"/>
    <col min="5654" max="5654" width="25.28515625" style="84" customWidth="1"/>
    <col min="5655" max="5655" width="27.7109375" style="84" customWidth="1"/>
    <col min="5656" max="5656" width="30.7109375" style="84" customWidth="1"/>
    <col min="5657" max="5888" width="9.140625" style="84"/>
    <col min="5889" max="5889" width="29.28515625" style="84" bestFit="1" customWidth="1"/>
    <col min="5890" max="5890" width="32.85546875" style="84" customWidth="1"/>
    <col min="5891" max="5891" width="23" style="84" customWidth="1"/>
    <col min="5892" max="5892" width="12.5703125" style="84" customWidth="1"/>
    <col min="5893" max="5893" width="18.28515625" style="84" customWidth="1"/>
    <col min="5894" max="5894" width="15.5703125" style="84" customWidth="1"/>
    <col min="5895" max="5895" width="18.5703125" style="84" customWidth="1"/>
    <col min="5896" max="5896" width="18.28515625" style="84" customWidth="1"/>
    <col min="5897" max="5897" width="12.5703125" style="84" customWidth="1"/>
    <col min="5898" max="5898" width="16.28515625" style="84" customWidth="1"/>
    <col min="5899" max="5899" width="14.7109375" style="84" customWidth="1"/>
    <col min="5900" max="5900" width="17" style="84" customWidth="1"/>
    <col min="5901" max="5901" width="16.7109375" style="84" bestFit="1" customWidth="1"/>
    <col min="5902" max="5902" width="17.5703125" style="84" customWidth="1"/>
    <col min="5903" max="5906" width="14.7109375" style="84" customWidth="1"/>
    <col min="5907" max="5907" width="17.28515625" style="84" customWidth="1"/>
    <col min="5908" max="5908" width="14.7109375" style="84" customWidth="1"/>
    <col min="5909" max="5909" width="23" style="84" customWidth="1"/>
    <col min="5910" max="5910" width="25.28515625" style="84" customWidth="1"/>
    <col min="5911" max="5911" width="27.7109375" style="84" customWidth="1"/>
    <col min="5912" max="5912" width="30.7109375" style="84" customWidth="1"/>
    <col min="5913" max="6144" width="9.140625" style="84"/>
    <col min="6145" max="6145" width="29.28515625" style="84" bestFit="1" customWidth="1"/>
    <col min="6146" max="6146" width="32.85546875" style="84" customWidth="1"/>
    <col min="6147" max="6147" width="23" style="84" customWidth="1"/>
    <col min="6148" max="6148" width="12.5703125" style="84" customWidth="1"/>
    <col min="6149" max="6149" width="18.28515625" style="84" customWidth="1"/>
    <col min="6150" max="6150" width="15.5703125" style="84" customWidth="1"/>
    <col min="6151" max="6151" width="18.5703125" style="84" customWidth="1"/>
    <col min="6152" max="6152" width="18.28515625" style="84" customWidth="1"/>
    <col min="6153" max="6153" width="12.5703125" style="84" customWidth="1"/>
    <col min="6154" max="6154" width="16.28515625" style="84" customWidth="1"/>
    <col min="6155" max="6155" width="14.7109375" style="84" customWidth="1"/>
    <col min="6156" max="6156" width="17" style="84" customWidth="1"/>
    <col min="6157" max="6157" width="16.7109375" style="84" bestFit="1" customWidth="1"/>
    <col min="6158" max="6158" width="17.5703125" style="84" customWidth="1"/>
    <col min="6159" max="6162" width="14.7109375" style="84" customWidth="1"/>
    <col min="6163" max="6163" width="17.28515625" style="84" customWidth="1"/>
    <col min="6164" max="6164" width="14.7109375" style="84" customWidth="1"/>
    <col min="6165" max="6165" width="23" style="84" customWidth="1"/>
    <col min="6166" max="6166" width="25.28515625" style="84" customWidth="1"/>
    <col min="6167" max="6167" width="27.7109375" style="84" customWidth="1"/>
    <col min="6168" max="6168" width="30.7109375" style="84" customWidth="1"/>
    <col min="6169" max="6400" width="9.140625" style="84"/>
    <col min="6401" max="6401" width="29.28515625" style="84" bestFit="1" customWidth="1"/>
    <col min="6402" max="6402" width="32.85546875" style="84" customWidth="1"/>
    <col min="6403" max="6403" width="23" style="84" customWidth="1"/>
    <col min="6404" max="6404" width="12.5703125" style="84" customWidth="1"/>
    <col min="6405" max="6405" width="18.28515625" style="84" customWidth="1"/>
    <col min="6406" max="6406" width="15.5703125" style="84" customWidth="1"/>
    <col min="6407" max="6407" width="18.5703125" style="84" customWidth="1"/>
    <col min="6408" max="6408" width="18.28515625" style="84" customWidth="1"/>
    <col min="6409" max="6409" width="12.5703125" style="84" customWidth="1"/>
    <col min="6410" max="6410" width="16.28515625" style="84" customWidth="1"/>
    <col min="6411" max="6411" width="14.7109375" style="84" customWidth="1"/>
    <col min="6412" max="6412" width="17" style="84" customWidth="1"/>
    <col min="6413" max="6413" width="16.7109375" style="84" bestFit="1" customWidth="1"/>
    <col min="6414" max="6414" width="17.5703125" style="84" customWidth="1"/>
    <col min="6415" max="6418" width="14.7109375" style="84" customWidth="1"/>
    <col min="6419" max="6419" width="17.28515625" style="84" customWidth="1"/>
    <col min="6420" max="6420" width="14.7109375" style="84" customWidth="1"/>
    <col min="6421" max="6421" width="23" style="84" customWidth="1"/>
    <col min="6422" max="6422" width="25.28515625" style="84" customWidth="1"/>
    <col min="6423" max="6423" width="27.7109375" style="84" customWidth="1"/>
    <col min="6424" max="6424" width="30.7109375" style="84" customWidth="1"/>
    <col min="6425" max="6656" width="9.140625" style="84"/>
    <col min="6657" max="6657" width="29.28515625" style="84" bestFit="1" customWidth="1"/>
    <col min="6658" max="6658" width="32.85546875" style="84" customWidth="1"/>
    <col min="6659" max="6659" width="23" style="84" customWidth="1"/>
    <col min="6660" max="6660" width="12.5703125" style="84" customWidth="1"/>
    <col min="6661" max="6661" width="18.28515625" style="84" customWidth="1"/>
    <col min="6662" max="6662" width="15.5703125" style="84" customWidth="1"/>
    <col min="6663" max="6663" width="18.5703125" style="84" customWidth="1"/>
    <col min="6664" max="6664" width="18.28515625" style="84" customWidth="1"/>
    <col min="6665" max="6665" width="12.5703125" style="84" customWidth="1"/>
    <col min="6666" max="6666" width="16.28515625" style="84" customWidth="1"/>
    <col min="6667" max="6667" width="14.7109375" style="84" customWidth="1"/>
    <col min="6668" max="6668" width="17" style="84" customWidth="1"/>
    <col min="6669" max="6669" width="16.7109375" style="84" bestFit="1" customWidth="1"/>
    <col min="6670" max="6670" width="17.5703125" style="84" customWidth="1"/>
    <col min="6671" max="6674" width="14.7109375" style="84" customWidth="1"/>
    <col min="6675" max="6675" width="17.28515625" style="84" customWidth="1"/>
    <col min="6676" max="6676" width="14.7109375" style="84" customWidth="1"/>
    <col min="6677" max="6677" width="23" style="84" customWidth="1"/>
    <col min="6678" max="6678" width="25.28515625" style="84" customWidth="1"/>
    <col min="6679" max="6679" width="27.7109375" style="84" customWidth="1"/>
    <col min="6680" max="6680" width="30.7109375" style="84" customWidth="1"/>
    <col min="6681" max="6912" width="9.140625" style="84"/>
    <col min="6913" max="6913" width="29.28515625" style="84" bestFit="1" customWidth="1"/>
    <col min="6914" max="6914" width="32.85546875" style="84" customWidth="1"/>
    <col min="6915" max="6915" width="23" style="84" customWidth="1"/>
    <col min="6916" max="6916" width="12.5703125" style="84" customWidth="1"/>
    <col min="6917" max="6917" width="18.28515625" style="84" customWidth="1"/>
    <col min="6918" max="6918" width="15.5703125" style="84" customWidth="1"/>
    <col min="6919" max="6919" width="18.5703125" style="84" customWidth="1"/>
    <col min="6920" max="6920" width="18.28515625" style="84" customWidth="1"/>
    <col min="6921" max="6921" width="12.5703125" style="84" customWidth="1"/>
    <col min="6922" max="6922" width="16.28515625" style="84" customWidth="1"/>
    <col min="6923" max="6923" width="14.7109375" style="84" customWidth="1"/>
    <col min="6924" max="6924" width="17" style="84" customWidth="1"/>
    <col min="6925" max="6925" width="16.7109375" style="84" bestFit="1" customWidth="1"/>
    <col min="6926" max="6926" width="17.5703125" style="84" customWidth="1"/>
    <col min="6927" max="6930" width="14.7109375" style="84" customWidth="1"/>
    <col min="6931" max="6931" width="17.28515625" style="84" customWidth="1"/>
    <col min="6932" max="6932" width="14.7109375" style="84" customWidth="1"/>
    <col min="6933" max="6933" width="23" style="84" customWidth="1"/>
    <col min="6934" max="6934" width="25.28515625" style="84" customWidth="1"/>
    <col min="6935" max="6935" width="27.7109375" style="84" customWidth="1"/>
    <col min="6936" max="6936" width="30.7109375" style="84" customWidth="1"/>
    <col min="6937" max="7168" width="9.140625" style="84"/>
    <col min="7169" max="7169" width="29.28515625" style="84" bestFit="1" customWidth="1"/>
    <col min="7170" max="7170" width="32.85546875" style="84" customWidth="1"/>
    <col min="7171" max="7171" width="23" style="84" customWidth="1"/>
    <col min="7172" max="7172" width="12.5703125" style="84" customWidth="1"/>
    <col min="7173" max="7173" width="18.28515625" style="84" customWidth="1"/>
    <col min="7174" max="7174" width="15.5703125" style="84" customWidth="1"/>
    <col min="7175" max="7175" width="18.5703125" style="84" customWidth="1"/>
    <col min="7176" max="7176" width="18.28515625" style="84" customWidth="1"/>
    <col min="7177" max="7177" width="12.5703125" style="84" customWidth="1"/>
    <col min="7178" max="7178" width="16.28515625" style="84" customWidth="1"/>
    <col min="7179" max="7179" width="14.7109375" style="84" customWidth="1"/>
    <col min="7180" max="7180" width="17" style="84" customWidth="1"/>
    <col min="7181" max="7181" width="16.7109375" style="84" bestFit="1" customWidth="1"/>
    <col min="7182" max="7182" width="17.5703125" style="84" customWidth="1"/>
    <col min="7183" max="7186" width="14.7109375" style="84" customWidth="1"/>
    <col min="7187" max="7187" width="17.28515625" style="84" customWidth="1"/>
    <col min="7188" max="7188" width="14.7109375" style="84" customWidth="1"/>
    <col min="7189" max="7189" width="23" style="84" customWidth="1"/>
    <col min="7190" max="7190" width="25.28515625" style="84" customWidth="1"/>
    <col min="7191" max="7191" width="27.7109375" style="84" customWidth="1"/>
    <col min="7192" max="7192" width="30.7109375" style="84" customWidth="1"/>
    <col min="7193" max="7424" width="9.140625" style="84"/>
    <col min="7425" max="7425" width="29.28515625" style="84" bestFit="1" customWidth="1"/>
    <col min="7426" max="7426" width="32.85546875" style="84" customWidth="1"/>
    <col min="7427" max="7427" width="23" style="84" customWidth="1"/>
    <col min="7428" max="7428" width="12.5703125" style="84" customWidth="1"/>
    <col min="7429" max="7429" width="18.28515625" style="84" customWidth="1"/>
    <col min="7430" max="7430" width="15.5703125" style="84" customWidth="1"/>
    <col min="7431" max="7431" width="18.5703125" style="84" customWidth="1"/>
    <col min="7432" max="7432" width="18.28515625" style="84" customWidth="1"/>
    <col min="7433" max="7433" width="12.5703125" style="84" customWidth="1"/>
    <col min="7434" max="7434" width="16.28515625" style="84" customWidth="1"/>
    <col min="7435" max="7435" width="14.7109375" style="84" customWidth="1"/>
    <col min="7436" max="7436" width="17" style="84" customWidth="1"/>
    <col min="7437" max="7437" width="16.7109375" style="84" bestFit="1" customWidth="1"/>
    <col min="7438" max="7438" width="17.5703125" style="84" customWidth="1"/>
    <col min="7439" max="7442" width="14.7109375" style="84" customWidth="1"/>
    <col min="7443" max="7443" width="17.28515625" style="84" customWidth="1"/>
    <col min="7444" max="7444" width="14.7109375" style="84" customWidth="1"/>
    <col min="7445" max="7445" width="23" style="84" customWidth="1"/>
    <col min="7446" max="7446" width="25.28515625" style="84" customWidth="1"/>
    <col min="7447" max="7447" width="27.7109375" style="84" customWidth="1"/>
    <col min="7448" max="7448" width="30.7109375" style="84" customWidth="1"/>
    <col min="7449" max="7680" width="9.140625" style="84"/>
    <col min="7681" max="7681" width="29.28515625" style="84" bestFit="1" customWidth="1"/>
    <col min="7682" max="7682" width="32.85546875" style="84" customWidth="1"/>
    <col min="7683" max="7683" width="23" style="84" customWidth="1"/>
    <col min="7684" max="7684" width="12.5703125" style="84" customWidth="1"/>
    <col min="7685" max="7685" width="18.28515625" style="84" customWidth="1"/>
    <col min="7686" max="7686" width="15.5703125" style="84" customWidth="1"/>
    <col min="7687" max="7687" width="18.5703125" style="84" customWidth="1"/>
    <col min="7688" max="7688" width="18.28515625" style="84" customWidth="1"/>
    <col min="7689" max="7689" width="12.5703125" style="84" customWidth="1"/>
    <col min="7690" max="7690" width="16.28515625" style="84" customWidth="1"/>
    <col min="7691" max="7691" width="14.7109375" style="84" customWidth="1"/>
    <col min="7692" max="7692" width="17" style="84" customWidth="1"/>
    <col min="7693" max="7693" width="16.7109375" style="84" bestFit="1" customWidth="1"/>
    <col min="7694" max="7694" width="17.5703125" style="84" customWidth="1"/>
    <col min="7695" max="7698" width="14.7109375" style="84" customWidth="1"/>
    <col min="7699" max="7699" width="17.28515625" style="84" customWidth="1"/>
    <col min="7700" max="7700" width="14.7109375" style="84" customWidth="1"/>
    <col min="7701" max="7701" width="23" style="84" customWidth="1"/>
    <col min="7702" max="7702" width="25.28515625" style="84" customWidth="1"/>
    <col min="7703" max="7703" width="27.7109375" style="84" customWidth="1"/>
    <col min="7704" max="7704" width="30.7109375" style="84" customWidth="1"/>
    <col min="7705" max="7936" width="9.140625" style="84"/>
    <col min="7937" max="7937" width="29.28515625" style="84" bestFit="1" customWidth="1"/>
    <col min="7938" max="7938" width="32.85546875" style="84" customWidth="1"/>
    <col min="7939" max="7939" width="23" style="84" customWidth="1"/>
    <col min="7940" max="7940" width="12.5703125" style="84" customWidth="1"/>
    <col min="7941" max="7941" width="18.28515625" style="84" customWidth="1"/>
    <col min="7942" max="7942" width="15.5703125" style="84" customWidth="1"/>
    <col min="7943" max="7943" width="18.5703125" style="84" customWidth="1"/>
    <col min="7944" max="7944" width="18.28515625" style="84" customWidth="1"/>
    <col min="7945" max="7945" width="12.5703125" style="84" customWidth="1"/>
    <col min="7946" max="7946" width="16.28515625" style="84" customWidth="1"/>
    <col min="7947" max="7947" width="14.7109375" style="84" customWidth="1"/>
    <col min="7948" max="7948" width="17" style="84" customWidth="1"/>
    <col min="7949" max="7949" width="16.7109375" style="84" bestFit="1" customWidth="1"/>
    <col min="7950" max="7950" width="17.5703125" style="84" customWidth="1"/>
    <col min="7951" max="7954" width="14.7109375" style="84" customWidth="1"/>
    <col min="7955" max="7955" width="17.28515625" style="84" customWidth="1"/>
    <col min="7956" max="7956" width="14.7109375" style="84" customWidth="1"/>
    <col min="7957" max="7957" width="23" style="84" customWidth="1"/>
    <col min="7958" max="7958" width="25.28515625" style="84" customWidth="1"/>
    <col min="7959" max="7959" width="27.7109375" style="84" customWidth="1"/>
    <col min="7960" max="7960" width="30.7109375" style="84" customWidth="1"/>
    <col min="7961" max="8192" width="9.140625" style="84"/>
    <col min="8193" max="8193" width="29.28515625" style="84" bestFit="1" customWidth="1"/>
    <col min="8194" max="8194" width="32.85546875" style="84" customWidth="1"/>
    <col min="8195" max="8195" width="23" style="84" customWidth="1"/>
    <col min="8196" max="8196" width="12.5703125" style="84" customWidth="1"/>
    <col min="8197" max="8197" width="18.28515625" style="84" customWidth="1"/>
    <col min="8198" max="8198" width="15.5703125" style="84" customWidth="1"/>
    <col min="8199" max="8199" width="18.5703125" style="84" customWidth="1"/>
    <col min="8200" max="8200" width="18.28515625" style="84" customWidth="1"/>
    <col min="8201" max="8201" width="12.5703125" style="84" customWidth="1"/>
    <col min="8202" max="8202" width="16.28515625" style="84" customWidth="1"/>
    <col min="8203" max="8203" width="14.7109375" style="84" customWidth="1"/>
    <col min="8204" max="8204" width="17" style="84" customWidth="1"/>
    <col min="8205" max="8205" width="16.7109375" style="84" bestFit="1" customWidth="1"/>
    <col min="8206" max="8206" width="17.5703125" style="84" customWidth="1"/>
    <col min="8207" max="8210" width="14.7109375" style="84" customWidth="1"/>
    <col min="8211" max="8211" width="17.28515625" style="84" customWidth="1"/>
    <col min="8212" max="8212" width="14.7109375" style="84" customWidth="1"/>
    <col min="8213" max="8213" width="23" style="84" customWidth="1"/>
    <col min="8214" max="8214" width="25.28515625" style="84" customWidth="1"/>
    <col min="8215" max="8215" width="27.7109375" style="84" customWidth="1"/>
    <col min="8216" max="8216" width="30.7109375" style="84" customWidth="1"/>
    <col min="8217" max="8448" width="9.140625" style="84"/>
    <col min="8449" max="8449" width="29.28515625" style="84" bestFit="1" customWidth="1"/>
    <col min="8450" max="8450" width="32.85546875" style="84" customWidth="1"/>
    <col min="8451" max="8451" width="23" style="84" customWidth="1"/>
    <col min="8452" max="8452" width="12.5703125" style="84" customWidth="1"/>
    <col min="8453" max="8453" width="18.28515625" style="84" customWidth="1"/>
    <col min="8454" max="8454" width="15.5703125" style="84" customWidth="1"/>
    <col min="8455" max="8455" width="18.5703125" style="84" customWidth="1"/>
    <col min="8456" max="8456" width="18.28515625" style="84" customWidth="1"/>
    <col min="8457" max="8457" width="12.5703125" style="84" customWidth="1"/>
    <col min="8458" max="8458" width="16.28515625" style="84" customWidth="1"/>
    <col min="8459" max="8459" width="14.7109375" style="84" customWidth="1"/>
    <col min="8460" max="8460" width="17" style="84" customWidth="1"/>
    <col min="8461" max="8461" width="16.7109375" style="84" bestFit="1" customWidth="1"/>
    <col min="8462" max="8462" width="17.5703125" style="84" customWidth="1"/>
    <col min="8463" max="8466" width="14.7109375" style="84" customWidth="1"/>
    <col min="8467" max="8467" width="17.28515625" style="84" customWidth="1"/>
    <col min="8468" max="8468" width="14.7109375" style="84" customWidth="1"/>
    <col min="8469" max="8469" width="23" style="84" customWidth="1"/>
    <col min="8470" max="8470" width="25.28515625" style="84" customWidth="1"/>
    <col min="8471" max="8471" width="27.7109375" style="84" customWidth="1"/>
    <col min="8472" max="8472" width="30.7109375" style="84" customWidth="1"/>
    <col min="8473" max="8704" width="9.140625" style="84"/>
    <col min="8705" max="8705" width="29.28515625" style="84" bestFit="1" customWidth="1"/>
    <col min="8706" max="8706" width="32.85546875" style="84" customWidth="1"/>
    <col min="8707" max="8707" width="23" style="84" customWidth="1"/>
    <col min="8708" max="8708" width="12.5703125" style="84" customWidth="1"/>
    <col min="8709" max="8709" width="18.28515625" style="84" customWidth="1"/>
    <col min="8710" max="8710" width="15.5703125" style="84" customWidth="1"/>
    <col min="8711" max="8711" width="18.5703125" style="84" customWidth="1"/>
    <col min="8712" max="8712" width="18.28515625" style="84" customWidth="1"/>
    <col min="8713" max="8713" width="12.5703125" style="84" customWidth="1"/>
    <col min="8714" max="8714" width="16.28515625" style="84" customWidth="1"/>
    <col min="8715" max="8715" width="14.7109375" style="84" customWidth="1"/>
    <col min="8716" max="8716" width="17" style="84" customWidth="1"/>
    <col min="8717" max="8717" width="16.7109375" style="84" bestFit="1" customWidth="1"/>
    <col min="8718" max="8718" width="17.5703125" style="84" customWidth="1"/>
    <col min="8719" max="8722" width="14.7109375" style="84" customWidth="1"/>
    <col min="8723" max="8723" width="17.28515625" style="84" customWidth="1"/>
    <col min="8724" max="8724" width="14.7109375" style="84" customWidth="1"/>
    <col min="8725" max="8725" width="23" style="84" customWidth="1"/>
    <col min="8726" max="8726" width="25.28515625" style="84" customWidth="1"/>
    <col min="8727" max="8727" width="27.7109375" style="84" customWidth="1"/>
    <col min="8728" max="8728" width="30.7109375" style="84" customWidth="1"/>
    <col min="8729" max="8960" width="9.140625" style="84"/>
    <col min="8961" max="8961" width="29.28515625" style="84" bestFit="1" customWidth="1"/>
    <col min="8962" max="8962" width="32.85546875" style="84" customWidth="1"/>
    <col min="8963" max="8963" width="23" style="84" customWidth="1"/>
    <col min="8964" max="8964" width="12.5703125" style="84" customWidth="1"/>
    <col min="8965" max="8965" width="18.28515625" style="84" customWidth="1"/>
    <col min="8966" max="8966" width="15.5703125" style="84" customWidth="1"/>
    <col min="8967" max="8967" width="18.5703125" style="84" customWidth="1"/>
    <col min="8968" max="8968" width="18.28515625" style="84" customWidth="1"/>
    <col min="8969" max="8969" width="12.5703125" style="84" customWidth="1"/>
    <col min="8970" max="8970" width="16.28515625" style="84" customWidth="1"/>
    <col min="8971" max="8971" width="14.7109375" style="84" customWidth="1"/>
    <col min="8972" max="8972" width="17" style="84" customWidth="1"/>
    <col min="8973" max="8973" width="16.7109375" style="84" bestFit="1" customWidth="1"/>
    <col min="8974" max="8974" width="17.5703125" style="84" customWidth="1"/>
    <col min="8975" max="8978" width="14.7109375" style="84" customWidth="1"/>
    <col min="8979" max="8979" width="17.28515625" style="84" customWidth="1"/>
    <col min="8980" max="8980" width="14.7109375" style="84" customWidth="1"/>
    <col min="8981" max="8981" width="23" style="84" customWidth="1"/>
    <col min="8982" max="8982" width="25.28515625" style="84" customWidth="1"/>
    <col min="8983" max="8983" width="27.7109375" style="84" customWidth="1"/>
    <col min="8984" max="8984" width="30.7109375" style="84" customWidth="1"/>
    <col min="8985" max="9216" width="9.140625" style="84"/>
    <col min="9217" max="9217" width="29.28515625" style="84" bestFit="1" customWidth="1"/>
    <col min="9218" max="9218" width="32.85546875" style="84" customWidth="1"/>
    <col min="9219" max="9219" width="23" style="84" customWidth="1"/>
    <col min="9220" max="9220" width="12.5703125" style="84" customWidth="1"/>
    <col min="9221" max="9221" width="18.28515625" style="84" customWidth="1"/>
    <col min="9222" max="9222" width="15.5703125" style="84" customWidth="1"/>
    <col min="9223" max="9223" width="18.5703125" style="84" customWidth="1"/>
    <col min="9224" max="9224" width="18.28515625" style="84" customWidth="1"/>
    <col min="9225" max="9225" width="12.5703125" style="84" customWidth="1"/>
    <col min="9226" max="9226" width="16.28515625" style="84" customWidth="1"/>
    <col min="9227" max="9227" width="14.7109375" style="84" customWidth="1"/>
    <col min="9228" max="9228" width="17" style="84" customWidth="1"/>
    <col min="9229" max="9229" width="16.7109375" style="84" bestFit="1" customWidth="1"/>
    <col min="9230" max="9230" width="17.5703125" style="84" customWidth="1"/>
    <col min="9231" max="9234" width="14.7109375" style="84" customWidth="1"/>
    <col min="9235" max="9235" width="17.28515625" style="84" customWidth="1"/>
    <col min="9236" max="9236" width="14.7109375" style="84" customWidth="1"/>
    <col min="9237" max="9237" width="23" style="84" customWidth="1"/>
    <col min="9238" max="9238" width="25.28515625" style="84" customWidth="1"/>
    <col min="9239" max="9239" width="27.7109375" style="84" customWidth="1"/>
    <col min="9240" max="9240" width="30.7109375" style="84" customWidth="1"/>
    <col min="9241" max="9472" width="9.140625" style="84"/>
    <col min="9473" max="9473" width="29.28515625" style="84" bestFit="1" customWidth="1"/>
    <col min="9474" max="9474" width="32.85546875" style="84" customWidth="1"/>
    <col min="9475" max="9475" width="23" style="84" customWidth="1"/>
    <col min="9476" max="9476" width="12.5703125" style="84" customWidth="1"/>
    <col min="9477" max="9477" width="18.28515625" style="84" customWidth="1"/>
    <col min="9478" max="9478" width="15.5703125" style="84" customWidth="1"/>
    <col min="9479" max="9479" width="18.5703125" style="84" customWidth="1"/>
    <col min="9480" max="9480" width="18.28515625" style="84" customWidth="1"/>
    <col min="9481" max="9481" width="12.5703125" style="84" customWidth="1"/>
    <col min="9482" max="9482" width="16.28515625" style="84" customWidth="1"/>
    <col min="9483" max="9483" width="14.7109375" style="84" customWidth="1"/>
    <col min="9484" max="9484" width="17" style="84" customWidth="1"/>
    <col min="9485" max="9485" width="16.7109375" style="84" bestFit="1" customWidth="1"/>
    <col min="9486" max="9486" width="17.5703125" style="84" customWidth="1"/>
    <col min="9487" max="9490" width="14.7109375" style="84" customWidth="1"/>
    <col min="9491" max="9491" width="17.28515625" style="84" customWidth="1"/>
    <col min="9492" max="9492" width="14.7109375" style="84" customWidth="1"/>
    <col min="9493" max="9493" width="23" style="84" customWidth="1"/>
    <col min="9494" max="9494" width="25.28515625" style="84" customWidth="1"/>
    <col min="9495" max="9495" width="27.7109375" style="84" customWidth="1"/>
    <col min="9496" max="9496" width="30.7109375" style="84" customWidth="1"/>
    <col min="9497" max="9728" width="9.140625" style="84"/>
    <col min="9729" max="9729" width="29.28515625" style="84" bestFit="1" customWidth="1"/>
    <col min="9730" max="9730" width="32.85546875" style="84" customWidth="1"/>
    <col min="9731" max="9731" width="23" style="84" customWidth="1"/>
    <col min="9732" max="9732" width="12.5703125" style="84" customWidth="1"/>
    <col min="9733" max="9733" width="18.28515625" style="84" customWidth="1"/>
    <col min="9734" max="9734" width="15.5703125" style="84" customWidth="1"/>
    <col min="9735" max="9735" width="18.5703125" style="84" customWidth="1"/>
    <col min="9736" max="9736" width="18.28515625" style="84" customWidth="1"/>
    <col min="9737" max="9737" width="12.5703125" style="84" customWidth="1"/>
    <col min="9738" max="9738" width="16.28515625" style="84" customWidth="1"/>
    <col min="9739" max="9739" width="14.7109375" style="84" customWidth="1"/>
    <col min="9740" max="9740" width="17" style="84" customWidth="1"/>
    <col min="9741" max="9741" width="16.7109375" style="84" bestFit="1" customWidth="1"/>
    <col min="9742" max="9742" width="17.5703125" style="84" customWidth="1"/>
    <col min="9743" max="9746" width="14.7109375" style="84" customWidth="1"/>
    <col min="9747" max="9747" width="17.28515625" style="84" customWidth="1"/>
    <col min="9748" max="9748" width="14.7109375" style="84" customWidth="1"/>
    <col min="9749" max="9749" width="23" style="84" customWidth="1"/>
    <col min="9750" max="9750" width="25.28515625" style="84" customWidth="1"/>
    <col min="9751" max="9751" width="27.7109375" style="84" customWidth="1"/>
    <col min="9752" max="9752" width="30.7109375" style="84" customWidth="1"/>
    <col min="9753" max="9984" width="9.140625" style="84"/>
    <col min="9985" max="9985" width="29.28515625" style="84" bestFit="1" customWidth="1"/>
    <col min="9986" max="9986" width="32.85546875" style="84" customWidth="1"/>
    <col min="9987" max="9987" width="23" style="84" customWidth="1"/>
    <col min="9988" max="9988" width="12.5703125" style="84" customWidth="1"/>
    <col min="9989" max="9989" width="18.28515625" style="84" customWidth="1"/>
    <col min="9990" max="9990" width="15.5703125" style="84" customWidth="1"/>
    <col min="9991" max="9991" width="18.5703125" style="84" customWidth="1"/>
    <col min="9992" max="9992" width="18.28515625" style="84" customWidth="1"/>
    <col min="9993" max="9993" width="12.5703125" style="84" customWidth="1"/>
    <col min="9994" max="9994" width="16.28515625" style="84" customWidth="1"/>
    <col min="9995" max="9995" width="14.7109375" style="84" customWidth="1"/>
    <col min="9996" max="9996" width="17" style="84" customWidth="1"/>
    <col min="9997" max="9997" width="16.7109375" style="84" bestFit="1" customWidth="1"/>
    <col min="9998" max="9998" width="17.5703125" style="84" customWidth="1"/>
    <col min="9999" max="10002" width="14.7109375" style="84" customWidth="1"/>
    <col min="10003" max="10003" width="17.28515625" style="84" customWidth="1"/>
    <col min="10004" max="10004" width="14.7109375" style="84" customWidth="1"/>
    <col min="10005" max="10005" width="23" style="84" customWidth="1"/>
    <col min="10006" max="10006" width="25.28515625" style="84" customWidth="1"/>
    <col min="10007" max="10007" width="27.7109375" style="84" customWidth="1"/>
    <col min="10008" max="10008" width="30.7109375" style="84" customWidth="1"/>
    <col min="10009" max="10240" width="9.140625" style="84"/>
    <col min="10241" max="10241" width="29.28515625" style="84" bestFit="1" customWidth="1"/>
    <col min="10242" max="10242" width="32.85546875" style="84" customWidth="1"/>
    <col min="10243" max="10243" width="23" style="84" customWidth="1"/>
    <col min="10244" max="10244" width="12.5703125" style="84" customWidth="1"/>
    <col min="10245" max="10245" width="18.28515625" style="84" customWidth="1"/>
    <col min="10246" max="10246" width="15.5703125" style="84" customWidth="1"/>
    <col min="10247" max="10247" width="18.5703125" style="84" customWidth="1"/>
    <col min="10248" max="10248" width="18.28515625" style="84" customWidth="1"/>
    <col min="10249" max="10249" width="12.5703125" style="84" customWidth="1"/>
    <col min="10250" max="10250" width="16.28515625" style="84" customWidth="1"/>
    <col min="10251" max="10251" width="14.7109375" style="84" customWidth="1"/>
    <col min="10252" max="10252" width="17" style="84" customWidth="1"/>
    <col min="10253" max="10253" width="16.7109375" style="84" bestFit="1" customWidth="1"/>
    <col min="10254" max="10254" width="17.5703125" style="84" customWidth="1"/>
    <col min="10255" max="10258" width="14.7109375" style="84" customWidth="1"/>
    <col min="10259" max="10259" width="17.28515625" style="84" customWidth="1"/>
    <col min="10260" max="10260" width="14.7109375" style="84" customWidth="1"/>
    <col min="10261" max="10261" width="23" style="84" customWidth="1"/>
    <col min="10262" max="10262" width="25.28515625" style="84" customWidth="1"/>
    <col min="10263" max="10263" width="27.7109375" style="84" customWidth="1"/>
    <col min="10264" max="10264" width="30.7109375" style="84" customWidth="1"/>
    <col min="10265" max="10496" width="9.140625" style="84"/>
    <col min="10497" max="10497" width="29.28515625" style="84" bestFit="1" customWidth="1"/>
    <col min="10498" max="10498" width="32.85546875" style="84" customWidth="1"/>
    <col min="10499" max="10499" width="23" style="84" customWidth="1"/>
    <col min="10500" max="10500" width="12.5703125" style="84" customWidth="1"/>
    <col min="10501" max="10501" width="18.28515625" style="84" customWidth="1"/>
    <col min="10502" max="10502" width="15.5703125" style="84" customWidth="1"/>
    <col min="10503" max="10503" width="18.5703125" style="84" customWidth="1"/>
    <col min="10504" max="10504" width="18.28515625" style="84" customWidth="1"/>
    <col min="10505" max="10505" width="12.5703125" style="84" customWidth="1"/>
    <col min="10506" max="10506" width="16.28515625" style="84" customWidth="1"/>
    <col min="10507" max="10507" width="14.7109375" style="84" customWidth="1"/>
    <col min="10508" max="10508" width="17" style="84" customWidth="1"/>
    <col min="10509" max="10509" width="16.7109375" style="84" bestFit="1" customWidth="1"/>
    <col min="10510" max="10510" width="17.5703125" style="84" customWidth="1"/>
    <col min="10511" max="10514" width="14.7109375" style="84" customWidth="1"/>
    <col min="10515" max="10515" width="17.28515625" style="84" customWidth="1"/>
    <col min="10516" max="10516" width="14.7109375" style="84" customWidth="1"/>
    <col min="10517" max="10517" width="23" style="84" customWidth="1"/>
    <col min="10518" max="10518" width="25.28515625" style="84" customWidth="1"/>
    <col min="10519" max="10519" width="27.7109375" style="84" customWidth="1"/>
    <col min="10520" max="10520" width="30.7109375" style="84" customWidth="1"/>
    <col min="10521" max="10752" width="9.140625" style="84"/>
    <col min="10753" max="10753" width="29.28515625" style="84" bestFit="1" customWidth="1"/>
    <col min="10754" max="10754" width="32.85546875" style="84" customWidth="1"/>
    <col min="10755" max="10755" width="23" style="84" customWidth="1"/>
    <col min="10756" max="10756" width="12.5703125" style="84" customWidth="1"/>
    <col min="10757" max="10757" width="18.28515625" style="84" customWidth="1"/>
    <col min="10758" max="10758" width="15.5703125" style="84" customWidth="1"/>
    <col min="10759" max="10759" width="18.5703125" style="84" customWidth="1"/>
    <col min="10760" max="10760" width="18.28515625" style="84" customWidth="1"/>
    <col min="10761" max="10761" width="12.5703125" style="84" customWidth="1"/>
    <col min="10762" max="10762" width="16.28515625" style="84" customWidth="1"/>
    <col min="10763" max="10763" width="14.7109375" style="84" customWidth="1"/>
    <col min="10764" max="10764" width="17" style="84" customWidth="1"/>
    <col min="10765" max="10765" width="16.7109375" style="84" bestFit="1" customWidth="1"/>
    <col min="10766" max="10766" width="17.5703125" style="84" customWidth="1"/>
    <col min="10767" max="10770" width="14.7109375" style="84" customWidth="1"/>
    <col min="10771" max="10771" width="17.28515625" style="84" customWidth="1"/>
    <col min="10772" max="10772" width="14.7109375" style="84" customWidth="1"/>
    <col min="10773" max="10773" width="23" style="84" customWidth="1"/>
    <col min="10774" max="10774" width="25.28515625" style="84" customWidth="1"/>
    <col min="10775" max="10775" width="27.7109375" style="84" customWidth="1"/>
    <col min="10776" max="10776" width="30.7109375" style="84" customWidth="1"/>
    <col min="10777" max="11008" width="9.140625" style="84"/>
    <col min="11009" max="11009" width="29.28515625" style="84" bestFit="1" customWidth="1"/>
    <col min="11010" max="11010" width="32.85546875" style="84" customWidth="1"/>
    <col min="11011" max="11011" width="23" style="84" customWidth="1"/>
    <col min="11012" max="11012" width="12.5703125" style="84" customWidth="1"/>
    <col min="11013" max="11013" width="18.28515625" style="84" customWidth="1"/>
    <col min="11014" max="11014" width="15.5703125" style="84" customWidth="1"/>
    <col min="11015" max="11015" width="18.5703125" style="84" customWidth="1"/>
    <col min="11016" max="11016" width="18.28515625" style="84" customWidth="1"/>
    <col min="11017" max="11017" width="12.5703125" style="84" customWidth="1"/>
    <col min="11018" max="11018" width="16.28515625" style="84" customWidth="1"/>
    <col min="11019" max="11019" width="14.7109375" style="84" customWidth="1"/>
    <col min="11020" max="11020" width="17" style="84" customWidth="1"/>
    <col min="11021" max="11021" width="16.7109375" style="84" bestFit="1" customWidth="1"/>
    <col min="11022" max="11022" width="17.5703125" style="84" customWidth="1"/>
    <col min="11023" max="11026" width="14.7109375" style="84" customWidth="1"/>
    <col min="11027" max="11027" width="17.28515625" style="84" customWidth="1"/>
    <col min="11028" max="11028" width="14.7109375" style="84" customWidth="1"/>
    <col min="11029" max="11029" width="23" style="84" customWidth="1"/>
    <col min="11030" max="11030" width="25.28515625" style="84" customWidth="1"/>
    <col min="11031" max="11031" width="27.7109375" style="84" customWidth="1"/>
    <col min="11032" max="11032" width="30.7109375" style="84" customWidth="1"/>
    <col min="11033" max="11264" width="9.140625" style="84"/>
    <col min="11265" max="11265" width="29.28515625" style="84" bestFit="1" customWidth="1"/>
    <col min="11266" max="11266" width="32.85546875" style="84" customWidth="1"/>
    <col min="11267" max="11267" width="23" style="84" customWidth="1"/>
    <col min="11268" max="11268" width="12.5703125" style="84" customWidth="1"/>
    <col min="11269" max="11269" width="18.28515625" style="84" customWidth="1"/>
    <col min="11270" max="11270" width="15.5703125" style="84" customWidth="1"/>
    <col min="11271" max="11271" width="18.5703125" style="84" customWidth="1"/>
    <col min="11272" max="11272" width="18.28515625" style="84" customWidth="1"/>
    <col min="11273" max="11273" width="12.5703125" style="84" customWidth="1"/>
    <col min="11274" max="11274" width="16.28515625" style="84" customWidth="1"/>
    <col min="11275" max="11275" width="14.7109375" style="84" customWidth="1"/>
    <col min="11276" max="11276" width="17" style="84" customWidth="1"/>
    <col min="11277" max="11277" width="16.7109375" style="84" bestFit="1" customWidth="1"/>
    <col min="11278" max="11278" width="17.5703125" style="84" customWidth="1"/>
    <col min="11279" max="11282" width="14.7109375" style="84" customWidth="1"/>
    <col min="11283" max="11283" width="17.28515625" style="84" customWidth="1"/>
    <col min="11284" max="11284" width="14.7109375" style="84" customWidth="1"/>
    <col min="11285" max="11285" width="23" style="84" customWidth="1"/>
    <col min="11286" max="11286" width="25.28515625" style="84" customWidth="1"/>
    <col min="11287" max="11287" width="27.7109375" style="84" customWidth="1"/>
    <col min="11288" max="11288" width="30.7109375" style="84" customWidth="1"/>
    <col min="11289" max="11520" width="9.140625" style="84"/>
    <col min="11521" max="11521" width="29.28515625" style="84" bestFit="1" customWidth="1"/>
    <col min="11522" max="11522" width="32.85546875" style="84" customWidth="1"/>
    <col min="11523" max="11523" width="23" style="84" customWidth="1"/>
    <col min="11524" max="11524" width="12.5703125" style="84" customWidth="1"/>
    <col min="11525" max="11525" width="18.28515625" style="84" customWidth="1"/>
    <col min="11526" max="11526" width="15.5703125" style="84" customWidth="1"/>
    <col min="11527" max="11527" width="18.5703125" style="84" customWidth="1"/>
    <col min="11528" max="11528" width="18.28515625" style="84" customWidth="1"/>
    <col min="11529" max="11529" width="12.5703125" style="84" customWidth="1"/>
    <col min="11530" max="11530" width="16.28515625" style="84" customWidth="1"/>
    <col min="11531" max="11531" width="14.7109375" style="84" customWidth="1"/>
    <col min="11532" max="11532" width="17" style="84" customWidth="1"/>
    <col min="11533" max="11533" width="16.7109375" style="84" bestFit="1" customWidth="1"/>
    <col min="11534" max="11534" width="17.5703125" style="84" customWidth="1"/>
    <col min="11535" max="11538" width="14.7109375" style="84" customWidth="1"/>
    <col min="11539" max="11539" width="17.28515625" style="84" customWidth="1"/>
    <col min="11540" max="11540" width="14.7109375" style="84" customWidth="1"/>
    <col min="11541" max="11541" width="23" style="84" customWidth="1"/>
    <col min="11542" max="11542" width="25.28515625" style="84" customWidth="1"/>
    <col min="11543" max="11543" width="27.7109375" style="84" customWidth="1"/>
    <col min="11544" max="11544" width="30.7109375" style="84" customWidth="1"/>
    <col min="11545" max="11776" width="9.140625" style="84"/>
    <col min="11777" max="11777" width="29.28515625" style="84" bestFit="1" customWidth="1"/>
    <col min="11778" max="11778" width="32.85546875" style="84" customWidth="1"/>
    <col min="11779" max="11779" width="23" style="84" customWidth="1"/>
    <col min="11780" max="11780" width="12.5703125" style="84" customWidth="1"/>
    <col min="11781" max="11781" width="18.28515625" style="84" customWidth="1"/>
    <col min="11782" max="11782" width="15.5703125" style="84" customWidth="1"/>
    <col min="11783" max="11783" width="18.5703125" style="84" customWidth="1"/>
    <col min="11784" max="11784" width="18.28515625" style="84" customWidth="1"/>
    <col min="11785" max="11785" width="12.5703125" style="84" customWidth="1"/>
    <col min="11786" max="11786" width="16.28515625" style="84" customWidth="1"/>
    <col min="11787" max="11787" width="14.7109375" style="84" customWidth="1"/>
    <col min="11788" max="11788" width="17" style="84" customWidth="1"/>
    <col min="11789" max="11789" width="16.7109375" style="84" bestFit="1" customWidth="1"/>
    <col min="11790" max="11790" width="17.5703125" style="84" customWidth="1"/>
    <col min="11791" max="11794" width="14.7109375" style="84" customWidth="1"/>
    <col min="11795" max="11795" width="17.28515625" style="84" customWidth="1"/>
    <col min="11796" max="11796" width="14.7109375" style="84" customWidth="1"/>
    <col min="11797" max="11797" width="23" style="84" customWidth="1"/>
    <col min="11798" max="11798" width="25.28515625" style="84" customWidth="1"/>
    <col min="11799" max="11799" width="27.7109375" style="84" customWidth="1"/>
    <col min="11800" max="11800" width="30.7109375" style="84" customWidth="1"/>
    <col min="11801" max="12032" width="9.140625" style="84"/>
    <col min="12033" max="12033" width="29.28515625" style="84" bestFit="1" customWidth="1"/>
    <col min="12034" max="12034" width="32.85546875" style="84" customWidth="1"/>
    <col min="12035" max="12035" width="23" style="84" customWidth="1"/>
    <col min="12036" max="12036" width="12.5703125" style="84" customWidth="1"/>
    <col min="12037" max="12037" width="18.28515625" style="84" customWidth="1"/>
    <col min="12038" max="12038" width="15.5703125" style="84" customWidth="1"/>
    <col min="12039" max="12039" width="18.5703125" style="84" customWidth="1"/>
    <col min="12040" max="12040" width="18.28515625" style="84" customWidth="1"/>
    <col min="12041" max="12041" width="12.5703125" style="84" customWidth="1"/>
    <col min="12042" max="12042" width="16.28515625" style="84" customWidth="1"/>
    <col min="12043" max="12043" width="14.7109375" style="84" customWidth="1"/>
    <col min="12044" max="12044" width="17" style="84" customWidth="1"/>
    <col min="12045" max="12045" width="16.7109375" style="84" bestFit="1" customWidth="1"/>
    <col min="12046" max="12046" width="17.5703125" style="84" customWidth="1"/>
    <col min="12047" max="12050" width="14.7109375" style="84" customWidth="1"/>
    <col min="12051" max="12051" width="17.28515625" style="84" customWidth="1"/>
    <col min="12052" max="12052" width="14.7109375" style="84" customWidth="1"/>
    <col min="12053" max="12053" width="23" style="84" customWidth="1"/>
    <col min="12054" max="12054" width="25.28515625" style="84" customWidth="1"/>
    <col min="12055" max="12055" width="27.7109375" style="84" customWidth="1"/>
    <col min="12056" max="12056" width="30.7109375" style="84" customWidth="1"/>
    <col min="12057" max="12288" width="9.140625" style="84"/>
    <col min="12289" max="12289" width="29.28515625" style="84" bestFit="1" customWidth="1"/>
    <col min="12290" max="12290" width="32.85546875" style="84" customWidth="1"/>
    <col min="12291" max="12291" width="23" style="84" customWidth="1"/>
    <col min="12292" max="12292" width="12.5703125" style="84" customWidth="1"/>
    <col min="12293" max="12293" width="18.28515625" style="84" customWidth="1"/>
    <col min="12294" max="12294" width="15.5703125" style="84" customWidth="1"/>
    <col min="12295" max="12295" width="18.5703125" style="84" customWidth="1"/>
    <col min="12296" max="12296" width="18.28515625" style="84" customWidth="1"/>
    <col min="12297" max="12297" width="12.5703125" style="84" customWidth="1"/>
    <col min="12298" max="12298" width="16.28515625" style="84" customWidth="1"/>
    <col min="12299" max="12299" width="14.7109375" style="84" customWidth="1"/>
    <col min="12300" max="12300" width="17" style="84" customWidth="1"/>
    <col min="12301" max="12301" width="16.7109375" style="84" bestFit="1" customWidth="1"/>
    <col min="12302" max="12302" width="17.5703125" style="84" customWidth="1"/>
    <col min="12303" max="12306" width="14.7109375" style="84" customWidth="1"/>
    <col min="12307" max="12307" width="17.28515625" style="84" customWidth="1"/>
    <col min="12308" max="12308" width="14.7109375" style="84" customWidth="1"/>
    <col min="12309" max="12309" width="23" style="84" customWidth="1"/>
    <col min="12310" max="12310" width="25.28515625" style="84" customWidth="1"/>
    <col min="12311" max="12311" width="27.7109375" style="84" customWidth="1"/>
    <col min="12312" max="12312" width="30.7109375" style="84" customWidth="1"/>
    <col min="12313" max="12544" width="9.140625" style="84"/>
    <col min="12545" max="12545" width="29.28515625" style="84" bestFit="1" customWidth="1"/>
    <col min="12546" max="12546" width="32.85546875" style="84" customWidth="1"/>
    <col min="12547" max="12547" width="23" style="84" customWidth="1"/>
    <col min="12548" max="12548" width="12.5703125" style="84" customWidth="1"/>
    <col min="12549" max="12549" width="18.28515625" style="84" customWidth="1"/>
    <col min="12550" max="12550" width="15.5703125" style="84" customWidth="1"/>
    <col min="12551" max="12551" width="18.5703125" style="84" customWidth="1"/>
    <col min="12552" max="12552" width="18.28515625" style="84" customWidth="1"/>
    <col min="12553" max="12553" width="12.5703125" style="84" customWidth="1"/>
    <col min="12554" max="12554" width="16.28515625" style="84" customWidth="1"/>
    <col min="12555" max="12555" width="14.7109375" style="84" customWidth="1"/>
    <col min="12556" max="12556" width="17" style="84" customWidth="1"/>
    <col min="12557" max="12557" width="16.7109375" style="84" bestFit="1" customWidth="1"/>
    <col min="12558" max="12558" width="17.5703125" style="84" customWidth="1"/>
    <col min="12559" max="12562" width="14.7109375" style="84" customWidth="1"/>
    <col min="12563" max="12563" width="17.28515625" style="84" customWidth="1"/>
    <col min="12564" max="12564" width="14.7109375" style="84" customWidth="1"/>
    <col min="12565" max="12565" width="23" style="84" customWidth="1"/>
    <col min="12566" max="12566" width="25.28515625" style="84" customWidth="1"/>
    <col min="12567" max="12567" width="27.7109375" style="84" customWidth="1"/>
    <col min="12568" max="12568" width="30.7109375" style="84" customWidth="1"/>
    <col min="12569" max="12800" width="9.140625" style="84"/>
    <col min="12801" max="12801" width="29.28515625" style="84" bestFit="1" customWidth="1"/>
    <col min="12802" max="12802" width="32.85546875" style="84" customWidth="1"/>
    <col min="12803" max="12803" width="23" style="84" customWidth="1"/>
    <col min="12804" max="12804" width="12.5703125" style="84" customWidth="1"/>
    <col min="12805" max="12805" width="18.28515625" style="84" customWidth="1"/>
    <col min="12806" max="12806" width="15.5703125" style="84" customWidth="1"/>
    <col min="12807" max="12807" width="18.5703125" style="84" customWidth="1"/>
    <col min="12808" max="12808" width="18.28515625" style="84" customWidth="1"/>
    <col min="12809" max="12809" width="12.5703125" style="84" customWidth="1"/>
    <col min="12810" max="12810" width="16.28515625" style="84" customWidth="1"/>
    <col min="12811" max="12811" width="14.7109375" style="84" customWidth="1"/>
    <col min="12812" max="12812" width="17" style="84" customWidth="1"/>
    <col min="12813" max="12813" width="16.7109375" style="84" bestFit="1" customWidth="1"/>
    <col min="12814" max="12814" width="17.5703125" style="84" customWidth="1"/>
    <col min="12815" max="12818" width="14.7109375" style="84" customWidth="1"/>
    <col min="12819" max="12819" width="17.28515625" style="84" customWidth="1"/>
    <col min="12820" max="12820" width="14.7109375" style="84" customWidth="1"/>
    <col min="12821" max="12821" width="23" style="84" customWidth="1"/>
    <col min="12822" max="12822" width="25.28515625" style="84" customWidth="1"/>
    <col min="12823" max="12823" width="27.7109375" style="84" customWidth="1"/>
    <col min="12824" max="12824" width="30.7109375" style="84" customWidth="1"/>
    <col min="12825" max="13056" width="9.140625" style="84"/>
    <col min="13057" max="13057" width="29.28515625" style="84" bestFit="1" customWidth="1"/>
    <col min="13058" max="13058" width="32.85546875" style="84" customWidth="1"/>
    <col min="13059" max="13059" width="23" style="84" customWidth="1"/>
    <col min="13060" max="13060" width="12.5703125" style="84" customWidth="1"/>
    <col min="13061" max="13061" width="18.28515625" style="84" customWidth="1"/>
    <col min="13062" max="13062" width="15.5703125" style="84" customWidth="1"/>
    <col min="13063" max="13063" width="18.5703125" style="84" customWidth="1"/>
    <col min="13064" max="13064" width="18.28515625" style="84" customWidth="1"/>
    <col min="13065" max="13065" width="12.5703125" style="84" customWidth="1"/>
    <col min="13066" max="13066" width="16.28515625" style="84" customWidth="1"/>
    <col min="13067" max="13067" width="14.7109375" style="84" customWidth="1"/>
    <col min="13068" max="13068" width="17" style="84" customWidth="1"/>
    <col min="13069" max="13069" width="16.7109375" style="84" bestFit="1" customWidth="1"/>
    <col min="13070" max="13070" width="17.5703125" style="84" customWidth="1"/>
    <col min="13071" max="13074" width="14.7109375" style="84" customWidth="1"/>
    <col min="13075" max="13075" width="17.28515625" style="84" customWidth="1"/>
    <col min="13076" max="13076" width="14.7109375" style="84" customWidth="1"/>
    <col min="13077" max="13077" width="23" style="84" customWidth="1"/>
    <col min="13078" max="13078" width="25.28515625" style="84" customWidth="1"/>
    <col min="13079" max="13079" width="27.7109375" style="84" customWidth="1"/>
    <col min="13080" max="13080" width="30.7109375" style="84" customWidth="1"/>
    <col min="13081" max="13312" width="9.140625" style="84"/>
    <col min="13313" max="13313" width="29.28515625" style="84" bestFit="1" customWidth="1"/>
    <col min="13314" max="13314" width="32.85546875" style="84" customWidth="1"/>
    <col min="13315" max="13315" width="23" style="84" customWidth="1"/>
    <col min="13316" max="13316" width="12.5703125" style="84" customWidth="1"/>
    <col min="13317" max="13317" width="18.28515625" style="84" customWidth="1"/>
    <col min="13318" max="13318" width="15.5703125" style="84" customWidth="1"/>
    <col min="13319" max="13319" width="18.5703125" style="84" customWidth="1"/>
    <col min="13320" max="13320" width="18.28515625" style="84" customWidth="1"/>
    <col min="13321" max="13321" width="12.5703125" style="84" customWidth="1"/>
    <col min="13322" max="13322" width="16.28515625" style="84" customWidth="1"/>
    <col min="13323" max="13323" width="14.7109375" style="84" customWidth="1"/>
    <col min="13324" max="13324" width="17" style="84" customWidth="1"/>
    <col min="13325" max="13325" width="16.7109375" style="84" bestFit="1" customWidth="1"/>
    <col min="13326" max="13326" width="17.5703125" style="84" customWidth="1"/>
    <col min="13327" max="13330" width="14.7109375" style="84" customWidth="1"/>
    <col min="13331" max="13331" width="17.28515625" style="84" customWidth="1"/>
    <col min="13332" max="13332" width="14.7109375" style="84" customWidth="1"/>
    <col min="13333" max="13333" width="23" style="84" customWidth="1"/>
    <col min="13334" max="13334" width="25.28515625" style="84" customWidth="1"/>
    <col min="13335" max="13335" width="27.7109375" style="84" customWidth="1"/>
    <col min="13336" max="13336" width="30.7109375" style="84" customWidth="1"/>
    <col min="13337" max="13568" width="9.140625" style="84"/>
    <col min="13569" max="13569" width="29.28515625" style="84" bestFit="1" customWidth="1"/>
    <col min="13570" max="13570" width="32.85546875" style="84" customWidth="1"/>
    <col min="13571" max="13571" width="23" style="84" customWidth="1"/>
    <col min="13572" max="13572" width="12.5703125" style="84" customWidth="1"/>
    <col min="13573" max="13573" width="18.28515625" style="84" customWidth="1"/>
    <col min="13574" max="13574" width="15.5703125" style="84" customWidth="1"/>
    <col min="13575" max="13575" width="18.5703125" style="84" customWidth="1"/>
    <col min="13576" max="13576" width="18.28515625" style="84" customWidth="1"/>
    <col min="13577" max="13577" width="12.5703125" style="84" customWidth="1"/>
    <col min="13578" max="13578" width="16.28515625" style="84" customWidth="1"/>
    <col min="13579" max="13579" width="14.7109375" style="84" customWidth="1"/>
    <col min="13580" max="13580" width="17" style="84" customWidth="1"/>
    <col min="13581" max="13581" width="16.7109375" style="84" bestFit="1" customWidth="1"/>
    <col min="13582" max="13582" width="17.5703125" style="84" customWidth="1"/>
    <col min="13583" max="13586" width="14.7109375" style="84" customWidth="1"/>
    <col min="13587" max="13587" width="17.28515625" style="84" customWidth="1"/>
    <col min="13588" max="13588" width="14.7109375" style="84" customWidth="1"/>
    <col min="13589" max="13589" width="23" style="84" customWidth="1"/>
    <col min="13590" max="13590" width="25.28515625" style="84" customWidth="1"/>
    <col min="13591" max="13591" width="27.7109375" style="84" customWidth="1"/>
    <col min="13592" max="13592" width="30.7109375" style="84" customWidth="1"/>
    <col min="13593" max="13824" width="9.140625" style="84"/>
    <col min="13825" max="13825" width="29.28515625" style="84" bestFit="1" customWidth="1"/>
    <col min="13826" max="13826" width="32.85546875" style="84" customWidth="1"/>
    <col min="13827" max="13827" width="23" style="84" customWidth="1"/>
    <col min="13828" max="13828" width="12.5703125" style="84" customWidth="1"/>
    <col min="13829" max="13829" width="18.28515625" style="84" customWidth="1"/>
    <col min="13830" max="13830" width="15.5703125" style="84" customWidth="1"/>
    <col min="13831" max="13831" width="18.5703125" style="84" customWidth="1"/>
    <col min="13832" max="13832" width="18.28515625" style="84" customWidth="1"/>
    <col min="13833" max="13833" width="12.5703125" style="84" customWidth="1"/>
    <col min="13834" max="13834" width="16.28515625" style="84" customWidth="1"/>
    <col min="13835" max="13835" width="14.7109375" style="84" customWidth="1"/>
    <col min="13836" max="13836" width="17" style="84" customWidth="1"/>
    <col min="13837" max="13837" width="16.7109375" style="84" bestFit="1" customWidth="1"/>
    <col min="13838" max="13838" width="17.5703125" style="84" customWidth="1"/>
    <col min="13839" max="13842" width="14.7109375" style="84" customWidth="1"/>
    <col min="13843" max="13843" width="17.28515625" style="84" customWidth="1"/>
    <col min="13844" max="13844" width="14.7109375" style="84" customWidth="1"/>
    <col min="13845" max="13845" width="23" style="84" customWidth="1"/>
    <col min="13846" max="13846" width="25.28515625" style="84" customWidth="1"/>
    <col min="13847" max="13847" width="27.7109375" style="84" customWidth="1"/>
    <col min="13848" max="13848" width="30.7109375" style="84" customWidth="1"/>
    <col min="13849" max="14080" width="9.140625" style="84"/>
    <col min="14081" max="14081" width="29.28515625" style="84" bestFit="1" customWidth="1"/>
    <col min="14082" max="14082" width="32.85546875" style="84" customWidth="1"/>
    <col min="14083" max="14083" width="23" style="84" customWidth="1"/>
    <col min="14084" max="14084" width="12.5703125" style="84" customWidth="1"/>
    <col min="14085" max="14085" width="18.28515625" style="84" customWidth="1"/>
    <col min="14086" max="14086" width="15.5703125" style="84" customWidth="1"/>
    <col min="14087" max="14087" width="18.5703125" style="84" customWidth="1"/>
    <col min="14088" max="14088" width="18.28515625" style="84" customWidth="1"/>
    <col min="14089" max="14089" width="12.5703125" style="84" customWidth="1"/>
    <col min="14090" max="14090" width="16.28515625" style="84" customWidth="1"/>
    <col min="14091" max="14091" width="14.7109375" style="84" customWidth="1"/>
    <col min="14092" max="14092" width="17" style="84" customWidth="1"/>
    <col min="14093" max="14093" width="16.7109375" style="84" bestFit="1" customWidth="1"/>
    <col min="14094" max="14094" width="17.5703125" style="84" customWidth="1"/>
    <col min="14095" max="14098" width="14.7109375" style="84" customWidth="1"/>
    <col min="14099" max="14099" width="17.28515625" style="84" customWidth="1"/>
    <col min="14100" max="14100" width="14.7109375" style="84" customWidth="1"/>
    <col min="14101" max="14101" width="23" style="84" customWidth="1"/>
    <col min="14102" max="14102" width="25.28515625" style="84" customWidth="1"/>
    <col min="14103" max="14103" width="27.7109375" style="84" customWidth="1"/>
    <col min="14104" max="14104" width="30.7109375" style="84" customWidth="1"/>
    <col min="14105" max="14336" width="9.140625" style="84"/>
    <col min="14337" max="14337" width="29.28515625" style="84" bestFit="1" customWidth="1"/>
    <col min="14338" max="14338" width="32.85546875" style="84" customWidth="1"/>
    <col min="14339" max="14339" width="23" style="84" customWidth="1"/>
    <col min="14340" max="14340" width="12.5703125" style="84" customWidth="1"/>
    <col min="14341" max="14341" width="18.28515625" style="84" customWidth="1"/>
    <col min="14342" max="14342" width="15.5703125" style="84" customWidth="1"/>
    <col min="14343" max="14343" width="18.5703125" style="84" customWidth="1"/>
    <col min="14344" max="14344" width="18.28515625" style="84" customWidth="1"/>
    <col min="14345" max="14345" width="12.5703125" style="84" customWidth="1"/>
    <col min="14346" max="14346" width="16.28515625" style="84" customWidth="1"/>
    <col min="14347" max="14347" width="14.7109375" style="84" customWidth="1"/>
    <col min="14348" max="14348" width="17" style="84" customWidth="1"/>
    <col min="14349" max="14349" width="16.7109375" style="84" bestFit="1" customWidth="1"/>
    <col min="14350" max="14350" width="17.5703125" style="84" customWidth="1"/>
    <col min="14351" max="14354" width="14.7109375" style="84" customWidth="1"/>
    <col min="14355" max="14355" width="17.28515625" style="84" customWidth="1"/>
    <col min="14356" max="14356" width="14.7109375" style="84" customWidth="1"/>
    <col min="14357" max="14357" width="23" style="84" customWidth="1"/>
    <col min="14358" max="14358" width="25.28515625" style="84" customWidth="1"/>
    <col min="14359" max="14359" width="27.7109375" style="84" customWidth="1"/>
    <col min="14360" max="14360" width="30.7109375" style="84" customWidth="1"/>
    <col min="14361" max="14592" width="9.140625" style="84"/>
    <col min="14593" max="14593" width="29.28515625" style="84" bestFit="1" customWidth="1"/>
    <col min="14594" max="14594" width="32.85546875" style="84" customWidth="1"/>
    <col min="14595" max="14595" width="23" style="84" customWidth="1"/>
    <col min="14596" max="14596" width="12.5703125" style="84" customWidth="1"/>
    <col min="14597" max="14597" width="18.28515625" style="84" customWidth="1"/>
    <col min="14598" max="14598" width="15.5703125" style="84" customWidth="1"/>
    <col min="14599" max="14599" width="18.5703125" style="84" customWidth="1"/>
    <col min="14600" max="14600" width="18.28515625" style="84" customWidth="1"/>
    <col min="14601" max="14601" width="12.5703125" style="84" customWidth="1"/>
    <col min="14602" max="14602" width="16.28515625" style="84" customWidth="1"/>
    <col min="14603" max="14603" width="14.7109375" style="84" customWidth="1"/>
    <col min="14604" max="14604" width="17" style="84" customWidth="1"/>
    <col min="14605" max="14605" width="16.7109375" style="84" bestFit="1" customWidth="1"/>
    <col min="14606" max="14606" width="17.5703125" style="84" customWidth="1"/>
    <col min="14607" max="14610" width="14.7109375" style="84" customWidth="1"/>
    <col min="14611" max="14611" width="17.28515625" style="84" customWidth="1"/>
    <col min="14612" max="14612" width="14.7109375" style="84" customWidth="1"/>
    <col min="14613" max="14613" width="23" style="84" customWidth="1"/>
    <col min="14614" max="14614" width="25.28515625" style="84" customWidth="1"/>
    <col min="14615" max="14615" width="27.7109375" style="84" customWidth="1"/>
    <col min="14616" max="14616" width="30.7109375" style="84" customWidth="1"/>
    <col min="14617" max="14848" width="9.140625" style="84"/>
    <col min="14849" max="14849" width="29.28515625" style="84" bestFit="1" customWidth="1"/>
    <col min="14850" max="14850" width="32.85546875" style="84" customWidth="1"/>
    <col min="14851" max="14851" width="23" style="84" customWidth="1"/>
    <col min="14852" max="14852" width="12.5703125" style="84" customWidth="1"/>
    <col min="14853" max="14853" width="18.28515625" style="84" customWidth="1"/>
    <col min="14854" max="14854" width="15.5703125" style="84" customWidth="1"/>
    <col min="14855" max="14855" width="18.5703125" style="84" customWidth="1"/>
    <col min="14856" max="14856" width="18.28515625" style="84" customWidth="1"/>
    <col min="14857" max="14857" width="12.5703125" style="84" customWidth="1"/>
    <col min="14858" max="14858" width="16.28515625" style="84" customWidth="1"/>
    <col min="14859" max="14859" width="14.7109375" style="84" customWidth="1"/>
    <col min="14860" max="14860" width="17" style="84" customWidth="1"/>
    <col min="14861" max="14861" width="16.7109375" style="84" bestFit="1" customWidth="1"/>
    <col min="14862" max="14862" width="17.5703125" style="84" customWidth="1"/>
    <col min="14863" max="14866" width="14.7109375" style="84" customWidth="1"/>
    <col min="14867" max="14867" width="17.28515625" style="84" customWidth="1"/>
    <col min="14868" max="14868" width="14.7109375" style="84" customWidth="1"/>
    <col min="14869" max="14869" width="23" style="84" customWidth="1"/>
    <col min="14870" max="14870" width="25.28515625" style="84" customWidth="1"/>
    <col min="14871" max="14871" width="27.7109375" style="84" customWidth="1"/>
    <col min="14872" max="14872" width="30.7109375" style="84" customWidth="1"/>
    <col min="14873" max="15104" width="9.140625" style="84"/>
    <col min="15105" max="15105" width="29.28515625" style="84" bestFit="1" customWidth="1"/>
    <col min="15106" max="15106" width="32.85546875" style="84" customWidth="1"/>
    <col min="15107" max="15107" width="23" style="84" customWidth="1"/>
    <col min="15108" max="15108" width="12.5703125" style="84" customWidth="1"/>
    <col min="15109" max="15109" width="18.28515625" style="84" customWidth="1"/>
    <col min="15110" max="15110" width="15.5703125" style="84" customWidth="1"/>
    <col min="15111" max="15111" width="18.5703125" style="84" customWidth="1"/>
    <col min="15112" max="15112" width="18.28515625" style="84" customWidth="1"/>
    <col min="15113" max="15113" width="12.5703125" style="84" customWidth="1"/>
    <col min="15114" max="15114" width="16.28515625" style="84" customWidth="1"/>
    <col min="15115" max="15115" width="14.7109375" style="84" customWidth="1"/>
    <col min="15116" max="15116" width="17" style="84" customWidth="1"/>
    <col min="15117" max="15117" width="16.7109375" style="84" bestFit="1" customWidth="1"/>
    <col min="15118" max="15118" width="17.5703125" style="84" customWidth="1"/>
    <col min="15119" max="15122" width="14.7109375" style="84" customWidth="1"/>
    <col min="15123" max="15123" width="17.28515625" style="84" customWidth="1"/>
    <col min="15124" max="15124" width="14.7109375" style="84" customWidth="1"/>
    <col min="15125" max="15125" width="23" style="84" customWidth="1"/>
    <col min="15126" max="15126" width="25.28515625" style="84" customWidth="1"/>
    <col min="15127" max="15127" width="27.7109375" style="84" customWidth="1"/>
    <col min="15128" max="15128" width="30.7109375" style="84" customWidth="1"/>
    <col min="15129" max="15360" width="9.140625" style="84"/>
    <col min="15361" max="15361" width="29.28515625" style="84" bestFit="1" customWidth="1"/>
    <col min="15362" max="15362" width="32.85546875" style="84" customWidth="1"/>
    <col min="15363" max="15363" width="23" style="84" customWidth="1"/>
    <col min="15364" max="15364" width="12.5703125" style="84" customWidth="1"/>
    <col min="15365" max="15365" width="18.28515625" style="84" customWidth="1"/>
    <col min="15366" max="15366" width="15.5703125" style="84" customWidth="1"/>
    <col min="15367" max="15367" width="18.5703125" style="84" customWidth="1"/>
    <col min="15368" max="15368" width="18.28515625" style="84" customWidth="1"/>
    <col min="15369" max="15369" width="12.5703125" style="84" customWidth="1"/>
    <col min="15370" max="15370" width="16.28515625" style="84" customWidth="1"/>
    <col min="15371" max="15371" width="14.7109375" style="84" customWidth="1"/>
    <col min="15372" max="15372" width="17" style="84" customWidth="1"/>
    <col min="15373" max="15373" width="16.7109375" style="84" bestFit="1" customWidth="1"/>
    <col min="15374" max="15374" width="17.5703125" style="84" customWidth="1"/>
    <col min="15375" max="15378" width="14.7109375" style="84" customWidth="1"/>
    <col min="15379" max="15379" width="17.28515625" style="84" customWidth="1"/>
    <col min="15380" max="15380" width="14.7109375" style="84" customWidth="1"/>
    <col min="15381" max="15381" width="23" style="84" customWidth="1"/>
    <col min="15382" max="15382" width="25.28515625" style="84" customWidth="1"/>
    <col min="15383" max="15383" width="27.7109375" style="84" customWidth="1"/>
    <col min="15384" max="15384" width="30.7109375" style="84" customWidth="1"/>
    <col min="15385" max="15616" width="9.140625" style="84"/>
    <col min="15617" max="15617" width="29.28515625" style="84" bestFit="1" customWidth="1"/>
    <col min="15618" max="15618" width="32.85546875" style="84" customWidth="1"/>
    <col min="15619" max="15619" width="23" style="84" customWidth="1"/>
    <col min="15620" max="15620" width="12.5703125" style="84" customWidth="1"/>
    <col min="15621" max="15621" width="18.28515625" style="84" customWidth="1"/>
    <col min="15622" max="15622" width="15.5703125" style="84" customWidth="1"/>
    <col min="15623" max="15623" width="18.5703125" style="84" customWidth="1"/>
    <col min="15624" max="15624" width="18.28515625" style="84" customWidth="1"/>
    <col min="15625" max="15625" width="12.5703125" style="84" customWidth="1"/>
    <col min="15626" max="15626" width="16.28515625" style="84" customWidth="1"/>
    <col min="15627" max="15627" width="14.7109375" style="84" customWidth="1"/>
    <col min="15628" max="15628" width="17" style="84" customWidth="1"/>
    <col min="15629" max="15629" width="16.7109375" style="84" bestFit="1" customWidth="1"/>
    <col min="15630" max="15630" width="17.5703125" style="84" customWidth="1"/>
    <col min="15631" max="15634" width="14.7109375" style="84" customWidth="1"/>
    <col min="15635" max="15635" width="17.28515625" style="84" customWidth="1"/>
    <col min="15636" max="15636" width="14.7109375" style="84" customWidth="1"/>
    <col min="15637" max="15637" width="23" style="84" customWidth="1"/>
    <col min="15638" max="15638" width="25.28515625" style="84" customWidth="1"/>
    <col min="15639" max="15639" width="27.7109375" style="84" customWidth="1"/>
    <col min="15640" max="15640" width="30.7109375" style="84" customWidth="1"/>
    <col min="15641" max="15872" width="9.140625" style="84"/>
    <col min="15873" max="15873" width="29.28515625" style="84" bestFit="1" customWidth="1"/>
    <col min="15874" max="15874" width="32.85546875" style="84" customWidth="1"/>
    <col min="15875" max="15875" width="23" style="84" customWidth="1"/>
    <col min="15876" max="15876" width="12.5703125" style="84" customWidth="1"/>
    <col min="15877" max="15877" width="18.28515625" style="84" customWidth="1"/>
    <col min="15878" max="15878" width="15.5703125" style="84" customWidth="1"/>
    <col min="15879" max="15879" width="18.5703125" style="84" customWidth="1"/>
    <col min="15880" max="15880" width="18.28515625" style="84" customWidth="1"/>
    <col min="15881" max="15881" width="12.5703125" style="84" customWidth="1"/>
    <col min="15882" max="15882" width="16.28515625" style="84" customWidth="1"/>
    <col min="15883" max="15883" width="14.7109375" style="84" customWidth="1"/>
    <col min="15884" max="15884" width="17" style="84" customWidth="1"/>
    <col min="15885" max="15885" width="16.7109375" style="84" bestFit="1" customWidth="1"/>
    <col min="15886" max="15886" width="17.5703125" style="84" customWidth="1"/>
    <col min="15887" max="15890" width="14.7109375" style="84" customWidth="1"/>
    <col min="15891" max="15891" width="17.28515625" style="84" customWidth="1"/>
    <col min="15892" max="15892" width="14.7109375" style="84" customWidth="1"/>
    <col min="15893" max="15893" width="23" style="84" customWidth="1"/>
    <col min="15894" max="15894" width="25.28515625" style="84" customWidth="1"/>
    <col min="15895" max="15895" width="27.7109375" style="84" customWidth="1"/>
    <col min="15896" max="15896" width="30.7109375" style="84" customWidth="1"/>
    <col min="15897" max="16128" width="9.140625" style="84"/>
    <col min="16129" max="16129" width="29.28515625" style="84" bestFit="1" customWidth="1"/>
    <col min="16130" max="16130" width="32.85546875" style="84" customWidth="1"/>
    <col min="16131" max="16131" width="23" style="84" customWidth="1"/>
    <col min="16132" max="16132" width="12.5703125" style="84" customWidth="1"/>
    <col min="16133" max="16133" width="18.28515625" style="84" customWidth="1"/>
    <col min="16134" max="16134" width="15.5703125" style="84" customWidth="1"/>
    <col min="16135" max="16135" width="18.5703125" style="84" customWidth="1"/>
    <col min="16136" max="16136" width="18.28515625" style="84" customWidth="1"/>
    <col min="16137" max="16137" width="12.5703125" style="84" customWidth="1"/>
    <col min="16138" max="16138" width="16.28515625" style="84" customWidth="1"/>
    <col min="16139" max="16139" width="14.7109375" style="84" customWidth="1"/>
    <col min="16140" max="16140" width="17" style="84" customWidth="1"/>
    <col min="16141" max="16141" width="16.7109375" style="84" bestFit="1" customWidth="1"/>
    <col min="16142" max="16142" width="17.5703125" style="84" customWidth="1"/>
    <col min="16143" max="16146" width="14.7109375" style="84" customWidth="1"/>
    <col min="16147" max="16147" width="17.28515625" style="84" customWidth="1"/>
    <col min="16148" max="16148" width="14.7109375" style="84" customWidth="1"/>
    <col min="16149" max="16149" width="23" style="84" customWidth="1"/>
    <col min="16150" max="16150" width="25.28515625" style="84" customWidth="1"/>
    <col min="16151" max="16151" width="27.7109375" style="84" customWidth="1"/>
    <col min="16152" max="16152" width="30.7109375" style="84" customWidth="1"/>
    <col min="16153" max="16384" width="9.140625" style="84"/>
  </cols>
  <sheetData>
    <row r="1" spans="1:22" ht="97.5" customHeight="1" x14ac:dyDescent="0.2">
      <c r="T1" s="289"/>
      <c r="U1" s="289"/>
      <c r="V1" s="289"/>
    </row>
    <row r="2" spans="1:22" ht="46.5" customHeight="1" thickBot="1" x14ac:dyDescent="0.25">
      <c r="A2" s="290" t="s">
        <v>149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 ht="28.15" customHeight="1" thickTop="1" x14ac:dyDescent="0.2">
      <c r="A3" s="291" t="s">
        <v>216</v>
      </c>
      <c r="B3" s="294" t="s">
        <v>139</v>
      </c>
      <c r="C3" s="294"/>
      <c r="D3" s="305" t="s">
        <v>247</v>
      </c>
      <c r="E3" s="305" t="s">
        <v>0</v>
      </c>
      <c r="F3" s="296" t="s">
        <v>115</v>
      </c>
      <c r="G3" s="296"/>
      <c r="H3" s="296"/>
      <c r="I3" s="296"/>
      <c r="J3" s="296"/>
      <c r="K3" s="296"/>
      <c r="L3" s="296"/>
      <c r="M3" s="296" t="s">
        <v>126</v>
      </c>
      <c r="N3" s="296"/>
      <c r="O3" s="296"/>
      <c r="P3" s="297" t="s">
        <v>238</v>
      </c>
      <c r="Q3" s="299" t="s">
        <v>136</v>
      </c>
      <c r="R3" s="297" t="s">
        <v>231</v>
      </c>
      <c r="S3" s="297" t="s">
        <v>230</v>
      </c>
      <c r="T3" s="297" t="s">
        <v>3</v>
      </c>
      <c r="U3" s="297" t="s">
        <v>229</v>
      </c>
      <c r="V3" s="300" t="s">
        <v>254</v>
      </c>
    </row>
    <row r="4" spans="1:22" ht="27.75" customHeight="1" x14ac:dyDescent="0.2">
      <c r="A4" s="292"/>
      <c r="B4" s="295"/>
      <c r="C4" s="295"/>
      <c r="D4" s="306"/>
      <c r="E4" s="306"/>
      <c r="F4" s="295" t="s">
        <v>232</v>
      </c>
      <c r="G4" s="308" t="s">
        <v>246</v>
      </c>
      <c r="H4" s="298" t="s">
        <v>233</v>
      </c>
      <c r="I4" s="308" t="s">
        <v>258</v>
      </c>
      <c r="J4" s="298" t="s">
        <v>234</v>
      </c>
      <c r="K4" s="298" t="s">
        <v>235</v>
      </c>
      <c r="L4" s="298" t="s">
        <v>236</v>
      </c>
      <c r="M4" s="298" t="s">
        <v>237</v>
      </c>
      <c r="N4" s="298" t="s">
        <v>127</v>
      </c>
      <c r="O4" s="298" t="s">
        <v>128</v>
      </c>
      <c r="P4" s="298"/>
      <c r="Q4" s="298"/>
      <c r="R4" s="298"/>
      <c r="S4" s="298"/>
      <c r="T4" s="298"/>
      <c r="U4" s="298" t="s">
        <v>129</v>
      </c>
      <c r="V4" s="301" t="s">
        <v>130</v>
      </c>
    </row>
    <row r="5" spans="1:22" ht="28.15" customHeight="1" x14ac:dyDescent="0.2">
      <c r="A5" s="292"/>
      <c r="B5" s="295"/>
      <c r="C5" s="295"/>
      <c r="D5" s="306"/>
      <c r="E5" s="306"/>
      <c r="F5" s="295"/>
      <c r="G5" s="309"/>
      <c r="H5" s="298"/>
      <c r="I5" s="309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301"/>
    </row>
    <row r="6" spans="1:22" ht="28.15" customHeight="1" x14ac:dyDescent="0.2">
      <c r="A6" s="292"/>
      <c r="B6" s="295"/>
      <c r="C6" s="295"/>
      <c r="D6" s="306"/>
      <c r="E6" s="306"/>
      <c r="F6" s="295"/>
      <c r="G6" s="310"/>
      <c r="H6" s="298"/>
      <c r="I6" s="309"/>
      <c r="J6" s="298"/>
      <c r="K6" s="298"/>
      <c r="L6" s="298"/>
      <c r="M6" s="298"/>
      <c r="N6" s="298"/>
      <c r="O6" s="298"/>
      <c r="P6" s="298"/>
      <c r="Q6" s="298"/>
      <c r="R6" s="298"/>
      <c r="S6" s="247">
        <v>12</v>
      </c>
      <c r="T6" s="298"/>
      <c r="U6" s="298"/>
      <c r="V6" s="301"/>
    </row>
    <row r="7" spans="1:22" ht="27.75" customHeight="1" x14ac:dyDescent="0.2">
      <c r="A7" s="293"/>
      <c r="B7" s="295"/>
      <c r="C7" s="295"/>
      <c r="D7" s="307"/>
      <c r="E7" s="307"/>
      <c r="F7" s="295"/>
      <c r="G7" s="241">
        <v>0.3</v>
      </c>
      <c r="H7" s="298"/>
      <c r="I7" s="310"/>
      <c r="J7" s="298"/>
      <c r="K7" s="242">
        <f>'Encargos Sociais'!D36</f>
        <v>0.71694999999999998</v>
      </c>
      <c r="L7" s="298"/>
      <c r="M7" s="298"/>
      <c r="N7" s="298"/>
      <c r="O7" s="298"/>
      <c r="P7" s="298"/>
      <c r="Q7" s="243">
        <f>'Encargos Sociais'!J14</f>
        <v>0.22988505747126453</v>
      </c>
      <c r="R7" s="298"/>
      <c r="S7" s="247" t="s">
        <v>131</v>
      </c>
      <c r="T7" s="298"/>
      <c r="U7" s="298"/>
      <c r="V7" s="301"/>
    </row>
    <row r="8" spans="1:22" ht="28.15" customHeight="1" x14ac:dyDescent="0.2">
      <c r="A8" s="326" t="s">
        <v>156</v>
      </c>
      <c r="B8" s="298" t="s">
        <v>153</v>
      </c>
      <c r="C8" s="248" t="s">
        <v>151</v>
      </c>
      <c r="D8" s="308" t="s">
        <v>140</v>
      </c>
      <c r="E8" s="308" t="s">
        <v>138</v>
      </c>
      <c r="F8" s="52">
        <v>2450.39</v>
      </c>
      <c r="G8" s="52">
        <f>ROUNDUP(F8*G$7,2)</f>
        <v>735.12</v>
      </c>
      <c r="H8" s="244">
        <v>0</v>
      </c>
      <c r="I8" s="244">
        <v>0</v>
      </c>
      <c r="J8" s="52">
        <f t="shared" ref="J8:J17" si="0">F8+G8+H8+I8</f>
        <v>3185.5099999999998</v>
      </c>
      <c r="K8" s="53">
        <f>J8*$K$7</f>
        <v>2283.8513945</v>
      </c>
      <c r="L8" s="54">
        <f>SUM(J8:K8)</f>
        <v>5469.3613944999997</v>
      </c>
      <c r="M8" s="55">
        <f>'AA AT HORAS'!T$13</f>
        <v>633.62389999999994</v>
      </c>
      <c r="N8" s="55">
        <f>'AA AT HORAS'!M$39</f>
        <v>19.809933333333316</v>
      </c>
      <c r="O8" s="55">
        <f>SUM(M8:N8)</f>
        <v>653.43383333333327</v>
      </c>
      <c r="P8" s="55">
        <f>L8+O8</f>
        <v>6122.7952278333332</v>
      </c>
      <c r="Q8" s="52">
        <f>P8*$Q$7</f>
        <v>1407.53913283525</v>
      </c>
      <c r="R8" s="54">
        <f t="shared" ref="R8:R17" si="1">P8+Q8</f>
        <v>7530.334360668583</v>
      </c>
      <c r="S8" s="54">
        <f>R8*$S$6</f>
        <v>90364.012328023004</v>
      </c>
      <c r="T8" s="56">
        <v>22</v>
      </c>
      <c r="U8" s="54">
        <f t="shared" ref="U8:U17" si="2">T8*R8</f>
        <v>165667.35593470882</v>
      </c>
      <c r="V8" s="57">
        <f>U8*$S$6</f>
        <v>1988008.2712165057</v>
      </c>
    </row>
    <row r="9" spans="1:22" ht="32.25" customHeight="1" x14ac:dyDescent="0.2">
      <c r="A9" s="326"/>
      <c r="B9" s="298"/>
      <c r="C9" s="248" t="s">
        <v>260</v>
      </c>
      <c r="D9" s="309"/>
      <c r="E9" s="309"/>
      <c r="F9" s="52">
        <v>2450.39</v>
      </c>
      <c r="G9" s="52">
        <f t="shared" ref="G9:G14" si="3">ROUNDUP(F9*G$7,2)</f>
        <v>735.12</v>
      </c>
      <c r="H9" s="244">
        <v>0</v>
      </c>
      <c r="I9" s="244">
        <f>'AA AT HORAS'!U53</f>
        <v>262.65000000000003</v>
      </c>
      <c r="J9" s="52">
        <f t="shared" si="0"/>
        <v>3448.16</v>
      </c>
      <c r="K9" s="53">
        <f>J9*$K$7</f>
        <v>2472.158312</v>
      </c>
      <c r="L9" s="54">
        <f>SUM(J9:K9)</f>
        <v>5920.3183119999994</v>
      </c>
      <c r="M9" s="55">
        <f>'AA AT HORAS'!T$13</f>
        <v>633.62389999999994</v>
      </c>
      <c r="N9" s="55">
        <f>'AA AT HORAS'!M$39</f>
        <v>19.809933333333316</v>
      </c>
      <c r="O9" s="55">
        <f>SUM(M9:N9)</f>
        <v>653.43383333333327</v>
      </c>
      <c r="P9" s="55">
        <f>L9+O9</f>
        <v>6573.7521453333329</v>
      </c>
      <c r="Q9" s="52">
        <f>P9*$Q$7</f>
        <v>1511.2073897318016</v>
      </c>
      <c r="R9" s="54">
        <f t="shared" ref="R9:R10" si="4">P9+Q9</f>
        <v>8084.9595350651343</v>
      </c>
      <c r="S9" s="54">
        <f>R9*$S$6</f>
        <v>97019.514420781605</v>
      </c>
      <c r="T9" s="56">
        <v>6</v>
      </c>
      <c r="U9" s="54">
        <f t="shared" ref="U9:U10" si="5">T9*R9</f>
        <v>48509.757210390802</v>
      </c>
      <c r="V9" s="57">
        <f>U9*$S$6</f>
        <v>582117.08652468957</v>
      </c>
    </row>
    <row r="10" spans="1:22" ht="33" customHeight="1" x14ac:dyDescent="0.2">
      <c r="A10" s="326"/>
      <c r="B10" s="298"/>
      <c r="C10" s="248" t="s">
        <v>261</v>
      </c>
      <c r="D10" s="309"/>
      <c r="E10" s="309"/>
      <c r="F10" s="52">
        <v>2450.39</v>
      </c>
      <c r="G10" s="52">
        <f t="shared" si="3"/>
        <v>735.12</v>
      </c>
      <c r="H10" s="52">
        <f>'AA AT HORAS'!U48</f>
        <v>347.51018181818182</v>
      </c>
      <c r="I10" s="52">
        <f>'AA AT HORAS'!U54</f>
        <v>291.3</v>
      </c>
      <c r="J10" s="52">
        <f t="shared" si="0"/>
        <v>3824.3201818181819</v>
      </c>
      <c r="K10" s="53">
        <f t="shared" ref="K10" si="6">J10*$K$7</f>
        <v>2741.8463543545454</v>
      </c>
      <c r="L10" s="54">
        <f t="shared" ref="L10" si="7">SUM(J10:K10)</f>
        <v>6566.1665361727273</v>
      </c>
      <c r="M10" s="55">
        <f>'AA AT HORAS'!T$13</f>
        <v>633.62389999999994</v>
      </c>
      <c r="N10" s="55">
        <f>'AA AT HORAS'!M$39</f>
        <v>19.809933333333316</v>
      </c>
      <c r="O10" s="55">
        <f t="shared" ref="O10" si="8">SUM(M10:N10)</f>
        <v>653.43383333333327</v>
      </c>
      <c r="P10" s="55">
        <f t="shared" ref="P10" si="9">L10+O10</f>
        <v>7219.6003695060608</v>
      </c>
      <c r="Q10" s="52">
        <f t="shared" ref="Q10" si="10">P10*$Q$7</f>
        <v>1659.6782458634634</v>
      </c>
      <c r="R10" s="54">
        <f t="shared" si="4"/>
        <v>8879.2786153695233</v>
      </c>
      <c r="S10" s="54">
        <f t="shared" ref="S10" si="11">R10*$S$6</f>
        <v>106551.34338443428</v>
      </c>
      <c r="T10" s="56">
        <v>6</v>
      </c>
      <c r="U10" s="54">
        <f t="shared" si="5"/>
        <v>53275.67169221714</v>
      </c>
      <c r="V10" s="57">
        <f t="shared" ref="V10" si="12">U10*$S$6</f>
        <v>639308.06030660565</v>
      </c>
    </row>
    <row r="11" spans="1:22" ht="28.15" customHeight="1" x14ac:dyDescent="0.2">
      <c r="A11" s="326"/>
      <c r="B11" s="298"/>
      <c r="C11" s="248" t="s">
        <v>152</v>
      </c>
      <c r="D11" s="309"/>
      <c r="E11" s="309"/>
      <c r="F11" s="52">
        <v>2450.39</v>
      </c>
      <c r="G11" s="52">
        <f t="shared" si="3"/>
        <v>735.12</v>
      </c>
      <c r="H11" s="52">
        <f>'AA AT HORAS'!U48</f>
        <v>347.51018181818182</v>
      </c>
      <c r="I11" s="52">
        <v>0</v>
      </c>
      <c r="J11" s="52">
        <f t="shared" si="0"/>
        <v>3533.0201818181818</v>
      </c>
      <c r="K11" s="53">
        <f t="shared" ref="K11:K17" si="13">J11*$K$7</f>
        <v>2532.9988193545455</v>
      </c>
      <c r="L11" s="54">
        <f t="shared" ref="L11:L17" si="14">SUM(J11:K11)</f>
        <v>6066.0190011727273</v>
      </c>
      <c r="M11" s="55">
        <f>'AA AT HORAS'!T$13</f>
        <v>633.62389999999994</v>
      </c>
      <c r="N11" s="55">
        <f>'AA AT HORAS'!M$39</f>
        <v>19.809933333333316</v>
      </c>
      <c r="O11" s="55">
        <f t="shared" ref="O11:O17" si="15">SUM(M11:N11)</f>
        <v>653.43383333333327</v>
      </c>
      <c r="P11" s="55">
        <f t="shared" ref="P11:P17" si="16">L11+O11</f>
        <v>6719.4528345060608</v>
      </c>
      <c r="Q11" s="52">
        <f t="shared" ref="Q11:Q17" si="17">P11*$Q$7</f>
        <v>1544.7018010358772</v>
      </c>
      <c r="R11" s="54">
        <f t="shared" si="1"/>
        <v>8264.1546355419378</v>
      </c>
      <c r="S11" s="54">
        <f t="shared" ref="S11:S17" si="18">R11*$S$6</f>
        <v>99169.855626503253</v>
      </c>
      <c r="T11" s="56">
        <v>22</v>
      </c>
      <c r="U11" s="54">
        <f t="shared" si="2"/>
        <v>181811.40198192262</v>
      </c>
      <c r="V11" s="57">
        <f t="shared" ref="V11:V17" si="19">U11*$S$6</f>
        <v>2181736.8237830717</v>
      </c>
    </row>
    <row r="12" spans="1:22" ht="28.15" customHeight="1" x14ac:dyDescent="0.2">
      <c r="A12" s="326"/>
      <c r="B12" s="298" t="s">
        <v>154</v>
      </c>
      <c r="C12" s="248" t="s">
        <v>151</v>
      </c>
      <c r="D12" s="309"/>
      <c r="E12" s="309"/>
      <c r="F12" s="52">
        <v>2450.39</v>
      </c>
      <c r="G12" s="52">
        <f t="shared" si="3"/>
        <v>735.12</v>
      </c>
      <c r="H12" s="52">
        <v>0</v>
      </c>
      <c r="I12" s="52">
        <v>0</v>
      </c>
      <c r="J12" s="52">
        <f t="shared" si="0"/>
        <v>3185.5099999999998</v>
      </c>
      <c r="K12" s="53">
        <f t="shared" si="13"/>
        <v>2283.8513945</v>
      </c>
      <c r="L12" s="54">
        <f t="shared" si="14"/>
        <v>5469.3613944999997</v>
      </c>
      <c r="M12" s="55">
        <f>'AA AT HORAS'!T$13</f>
        <v>633.62389999999994</v>
      </c>
      <c r="N12" s="55">
        <f>'AA AT HORAS'!M$39</f>
        <v>19.809933333333316</v>
      </c>
      <c r="O12" s="55">
        <f>SUM(M12:N12)</f>
        <v>653.43383333333327</v>
      </c>
      <c r="P12" s="55">
        <f t="shared" si="16"/>
        <v>6122.7952278333332</v>
      </c>
      <c r="Q12" s="52">
        <f t="shared" si="17"/>
        <v>1407.53913283525</v>
      </c>
      <c r="R12" s="54">
        <f>P12+Q12</f>
        <v>7530.334360668583</v>
      </c>
      <c r="S12" s="54">
        <f t="shared" si="18"/>
        <v>90364.012328023004</v>
      </c>
      <c r="T12" s="56">
        <v>32</v>
      </c>
      <c r="U12" s="54">
        <f t="shared" si="2"/>
        <v>240970.69954139466</v>
      </c>
      <c r="V12" s="57">
        <f t="shared" si="19"/>
        <v>2891648.3944967361</v>
      </c>
    </row>
    <row r="13" spans="1:22" ht="28.15" customHeight="1" x14ac:dyDescent="0.2">
      <c r="A13" s="326"/>
      <c r="B13" s="298"/>
      <c r="C13" s="248" t="s">
        <v>152</v>
      </c>
      <c r="D13" s="309"/>
      <c r="E13" s="310"/>
      <c r="F13" s="52">
        <v>2450.39</v>
      </c>
      <c r="G13" s="52">
        <f t="shared" si="3"/>
        <v>735.12</v>
      </c>
      <c r="H13" s="52">
        <f>'AA AT HORAS'!U48</f>
        <v>347.51018181818182</v>
      </c>
      <c r="I13" s="52">
        <v>0</v>
      </c>
      <c r="J13" s="52">
        <f t="shared" si="0"/>
        <v>3533.0201818181818</v>
      </c>
      <c r="K13" s="53">
        <f t="shared" si="13"/>
        <v>2532.9988193545455</v>
      </c>
      <c r="L13" s="54">
        <f t="shared" si="14"/>
        <v>6066.0190011727273</v>
      </c>
      <c r="M13" s="55">
        <f>'AA AT HORAS'!T$13</f>
        <v>633.62389999999994</v>
      </c>
      <c r="N13" s="55">
        <f>'AA AT HORAS'!M$39</f>
        <v>19.809933333333316</v>
      </c>
      <c r="O13" s="55">
        <f>SUM(M13:N13)</f>
        <v>653.43383333333327</v>
      </c>
      <c r="P13" s="55">
        <f t="shared" si="16"/>
        <v>6719.4528345060608</v>
      </c>
      <c r="Q13" s="52">
        <f t="shared" si="17"/>
        <v>1544.7018010358772</v>
      </c>
      <c r="R13" s="54">
        <f>P13+Q13</f>
        <v>8264.1546355419378</v>
      </c>
      <c r="S13" s="54">
        <f t="shared" si="18"/>
        <v>99169.855626503253</v>
      </c>
      <c r="T13" s="56">
        <v>16</v>
      </c>
      <c r="U13" s="54">
        <f t="shared" si="2"/>
        <v>132226.474168671</v>
      </c>
      <c r="V13" s="57">
        <f t="shared" si="19"/>
        <v>1586717.690024052</v>
      </c>
    </row>
    <row r="14" spans="1:22" ht="28.15" customHeight="1" x14ac:dyDescent="0.2">
      <c r="A14" s="326"/>
      <c r="B14" s="248" t="s">
        <v>245</v>
      </c>
      <c r="C14" s="248" t="s">
        <v>151</v>
      </c>
      <c r="D14" s="309"/>
      <c r="E14" s="308" t="s">
        <v>137</v>
      </c>
      <c r="F14" s="52">
        <v>2450.39</v>
      </c>
      <c r="G14" s="52">
        <f t="shared" si="3"/>
        <v>735.12</v>
      </c>
      <c r="H14" s="52">
        <v>0</v>
      </c>
      <c r="I14" s="52">
        <v>0</v>
      </c>
      <c r="J14" s="52">
        <f t="shared" si="0"/>
        <v>3185.5099999999998</v>
      </c>
      <c r="K14" s="53">
        <f t="shared" si="13"/>
        <v>2283.8513945</v>
      </c>
      <c r="L14" s="54">
        <f t="shared" si="14"/>
        <v>5469.3613944999997</v>
      </c>
      <c r="M14" s="55">
        <f>'AA AT HORAS'!T14</f>
        <v>849.4738000000001</v>
      </c>
      <c r="N14" s="55">
        <f>'AA AT HORAS'!M$40</f>
        <v>76.643266666666662</v>
      </c>
      <c r="O14" s="55">
        <f t="shared" si="15"/>
        <v>926.1170666666668</v>
      </c>
      <c r="P14" s="55">
        <f t="shared" si="16"/>
        <v>6395.4784611666664</v>
      </c>
      <c r="Q14" s="52">
        <f t="shared" si="17"/>
        <v>1470.2249336015336</v>
      </c>
      <c r="R14" s="54">
        <f t="shared" si="1"/>
        <v>7865.7033947682003</v>
      </c>
      <c r="S14" s="54">
        <f t="shared" si="18"/>
        <v>94388.440737218407</v>
      </c>
      <c r="T14" s="56">
        <v>3</v>
      </c>
      <c r="U14" s="54">
        <f t="shared" si="2"/>
        <v>23597.110184304602</v>
      </c>
      <c r="V14" s="57">
        <f t="shared" si="19"/>
        <v>283165.32221165521</v>
      </c>
    </row>
    <row r="15" spans="1:22" ht="28.15" customHeight="1" x14ac:dyDescent="0.2">
      <c r="A15" s="326"/>
      <c r="B15" s="249" t="s">
        <v>244</v>
      </c>
      <c r="C15" s="248" t="s">
        <v>151</v>
      </c>
      <c r="D15" s="309"/>
      <c r="E15" s="309"/>
      <c r="F15" s="52">
        <v>2450.39</v>
      </c>
      <c r="G15" s="52">
        <f>ROUNDUP(F15*G$7,2)</f>
        <v>735.12</v>
      </c>
      <c r="H15" s="52">
        <v>0</v>
      </c>
      <c r="I15" s="52">
        <v>0</v>
      </c>
      <c r="J15" s="52">
        <f t="shared" si="0"/>
        <v>3185.5099999999998</v>
      </c>
      <c r="K15" s="53">
        <f t="shared" si="13"/>
        <v>2283.8513945</v>
      </c>
      <c r="L15" s="54">
        <f t="shared" si="14"/>
        <v>5469.3613944999997</v>
      </c>
      <c r="M15" s="55">
        <f>'AA AT HORAS'!T14</f>
        <v>849.4738000000001</v>
      </c>
      <c r="N15" s="55">
        <f>'AA AT HORAS'!M$40</f>
        <v>76.643266666666662</v>
      </c>
      <c r="O15" s="55">
        <f t="shared" si="15"/>
        <v>926.1170666666668</v>
      </c>
      <c r="P15" s="55">
        <f t="shared" si="16"/>
        <v>6395.4784611666664</v>
      </c>
      <c r="Q15" s="52">
        <f t="shared" si="17"/>
        <v>1470.2249336015336</v>
      </c>
      <c r="R15" s="54">
        <f t="shared" si="1"/>
        <v>7865.7033947682003</v>
      </c>
      <c r="S15" s="54">
        <f t="shared" si="18"/>
        <v>94388.440737218407</v>
      </c>
      <c r="T15" s="56">
        <v>50</v>
      </c>
      <c r="U15" s="54">
        <f t="shared" si="2"/>
        <v>393285.16973841004</v>
      </c>
      <c r="V15" s="57">
        <f t="shared" si="19"/>
        <v>4719422.0368609205</v>
      </c>
    </row>
    <row r="16" spans="1:22" ht="28.15" customHeight="1" x14ac:dyDescent="0.2">
      <c r="A16" s="326"/>
      <c r="B16" s="298" t="s">
        <v>155</v>
      </c>
      <c r="C16" s="248" t="s">
        <v>151</v>
      </c>
      <c r="D16" s="309"/>
      <c r="E16" s="308" t="s">
        <v>138</v>
      </c>
      <c r="F16" s="52">
        <v>2939.18</v>
      </c>
      <c r="G16" s="52">
        <f>ROUNDUP(F16*G$7,2)</f>
        <v>881.76</v>
      </c>
      <c r="H16" s="52">
        <v>0</v>
      </c>
      <c r="I16" s="52">
        <f>'AA AT HORAS'!U55</f>
        <v>315</v>
      </c>
      <c r="J16" s="52">
        <f t="shared" si="0"/>
        <v>4135.9399999999996</v>
      </c>
      <c r="K16" s="53">
        <f t="shared" si="13"/>
        <v>2965.2621829999998</v>
      </c>
      <c r="L16" s="54">
        <f t="shared" si="14"/>
        <v>7101.2021829999994</v>
      </c>
      <c r="M16" s="55">
        <f>'AA AT HORAS'!T15</f>
        <v>633.62389999999994</v>
      </c>
      <c r="N16" s="55">
        <f>'AA AT HORAS'!M41</f>
        <v>0</v>
      </c>
      <c r="O16" s="55">
        <f t="shared" si="15"/>
        <v>633.62389999999994</v>
      </c>
      <c r="P16" s="55">
        <f t="shared" si="16"/>
        <v>7734.826082999999</v>
      </c>
      <c r="Q16" s="52">
        <f t="shared" si="17"/>
        <v>1778.1209386206906</v>
      </c>
      <c r="R16" s="54">
        <f t="shared" si="1"/>
        <v>9512.9470216206901</v>
      </c>
      <c r="S16" s="54">
        <f t="shared" si="18"/>
        <v>114155.36425944828</v>
      </c>
      <c r="T16" s="56">
        <v>2</v>
      </c>
      <c r="U16" s="54">
        <f t="shared" si="2"/>
        <v>19025.89404324138</v>
      </c>
      <c r="V16" s="57">
        <f t="shared" si="19"/>
        <v>228310.72851889656</v>
      </c>
    </row>
    <row r="17" spans="1:22" ht="28.15" customHeight="1" thickBot="1" x14ac:dyDescent="0.25">
      <c r="A17" s="326"/>
      <c r="B17" s="298"/>
      <c r="C17" s="248" t="s">
        <v>152</v>
      </c>
      <c r="D17" s="310"/>
      <c r="E17" s="310"/>
      <c r="F17" s="52">
        <v>2939.18</v>
      </c>
      <c r="G17" s="52">
        <f>ROUNDUP(F17*G$7,2)</f>
        <v>881.76</v>
      </c>
      <c r="H17" s="52">
        <f>'AA AT HORAS'!U49</f>
        <v>416.8298181818181</v>
      </c>
      <c r="I17" s="52">
        <f>'AA AT HORAS'!U56</f>
        <v>349.35</v>
      </c>
      <c r="J17" s="52">
        <f t="shared" si="0"/>
        <v>4587.1198181818181</v>
      </c>
      <c r="K17" s="53">
        <f t="shared" si="13"/>
        <v>3288.7355536454543</v>
      </c>
      <c r="L17" s="54">
        <f t="shared" si="14"/>
        <v>7875.8553718272724</v>
      </c>
      <c r="M17" s="55">
        <f>'AA AT HORAS'!T15</f>
        <v>633.62389999999994</v>
      </c>
      <c r="N17" s="55">
        <f>'AA AT HORAS'!M41</f>
        <v>0</v>
      </c>
      <c r="O17" s="55">
        <f t="shared" si="15"/>
        <v>633.62389999999994</v>
      </c>
      <c r="P17" s="55">
        <f t="shared" si="16"/>
        <v>8509.4792718272729</v>
      </c>
      <c r="Q17" s="52">
        <f t="shared" si="17"/>
        <v>1956.2021314545468</v>
      </c>
      <c r="R17" s="54">
        <f t="shared" si="1"/>
        <v>10465.68140328182</v>
      </c>
      <c r="S17" s="54">
        <f t="shared" si="18"/>
        <v>125588.17683938183</v>
      </c>
      <c r="T17" s="56">
        <v>2</v>
      </c>
      <c r="U17" s="54">
        <f t="shared" si="2"/>
        <v>20931.36280656364</v>
      </c>
      <c r="V17" s="57">
        <f t="shared" si="19"/>
        <v>251176.35367876367</v>
      </c>
    </row>
    <row r="18" spans="1:22" ht="28.15" customHeight="1" thickTop="1" thickBot="1" x14ac:dyDescent="0.25">
      <c r="A18" s="58" t="s">
        <v>5</v>
      </c>
      <c r="B18" s="59"/>
      <c r="C18" s="59"/>
      <c r="D18" s="59"/>
      <c r="E18" s="59"/>
      <c r="F18" s="59"/>
      <c r="G18" s="59"/>
      <c r="H18" s="59"/>
      <c r="I18" s="59"/>
      <c r="J18" s="59"/>
      <c r="K18" s="60"/>
      <c r="L18" s="61">
        <f>SUM(L8:L17)</f>
        <v>61473.025983345447</v>
      </c>
      <c r="M18" s="311"/>
      <c r="N18" s="311"/>
      <c r="O18" s="62">
        <f>SUM(O8:O17)</f>
        <v>7040.0849333333326</v>
      </c>
      <c r="P18" s="62">
        <f>SUM(P8:P17)</f>
        <v>68513.110916678794</v>
      </c>
      <c r="Q18" s="312"/>
      <c r="R18" s="313"/>
      <c r="S18" s="313"/>
      <c r="T18" s="63">
        <f>SUM(T8:T17)</f>
        <v>161</v>
      </c>
      <c r="U18" s="64">
        <f>SUM(U8:U17)</f>
        <v>1279300.8973018248</v>
      </c>
      <c r="V18" s="65">
        <f>U18*S6</f>
        <v>15351610.767621897</v>
      </c>
    </row>
    <row r="19" spans="1:22" ht="34.5" customHeight="1" thickTop="1" x14ac:dyDescent="0.2">
      <c r="A19" s="320" t="s">
        <v>267</v>
      </c>
      <c r="B19" s="321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  <c r="Q19" s="321"/>
      <c r="R19" s="322"/>
      <c r="S19" s="220" t="s">
        <v>249</v>
      </c>
      <c r="T19" s="220" t="s">
        <v>250</v>
      </c>
      <c r="U19" s="68" t="s">
        <v>6</v>
      </c>
      <c r="V19" s="69" t="s">
        <v>255</v>
      </c>
    </row>
    <row r="20" spans="1:22" ht="27.95" customHeight="1" thickBot="1" x14ac:dyDescent="0.25">
      <c r="A20" s="323"/>
      <c r="B20" s="324"/>
      <c r="C20" s="324"/>
      <c r="D20" s="324"/>
      <c r="E20" s="324"/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5"/>
      <c r="S20" s="67">
        <f>'Anx II-B Uniformes'!G12/Planilha_Custos!T18</f>
        <v>3540</v>
      </c>
      <c r="T20" s="70">
        <f>'Anx II-B Uniformes'!G21/Planilha_Custos!T18</f>
        <v>3230</v>
      </c>
      <c r="U20" s="70">
        <f>(S20*T18)/S6</f>
        <v>47495</v>
      </c>
      <c r="V20" s="71">
        <f>U20*S6</f>
        <v>569940</v>
      </c>
    </row>
    <row r="21" spans="1:22" ht="32.25" customHeight="1" thickTop="1" x14ac:dyDescent="0.2">
      <c r="A21" s="251" t="s">
        <v>268</v>
      </c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23" t="s">
        <v>134</v>
      </c>
      <c r="U21" s="68" t="s">
        <v>6</v>
      </c>
      <c r="V21" s="69" t="s">
        <v>255</v>
      </c>
    </row>
    <row r="22" spans="1:22" ht="27.95" customHeight="1" thickBot="1" x14ac:dyDescent="0.25">
      <c r="A22" s="253"/>
      <c r="B22" s="254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67">
        <f>'Anx II-B Uniformes'!F33</f>
        <v>2934</v>
      </c>
      <c r="U22" s="72">
        <f>V22/S6</f>
        <v>39364.5</v>
      </c>
      <c r="V22" s="71">
        <f>'Anx II-B Uniformes'!G33</f>
        <v>472374</v>
      </c>
    </row>
    <row r="23" spans="1:22" ht="33.75" customHeight="1" thickTop="1" x14ac:dyDescent="0.2">
      <c r="A23" s="314" t="s">
        <v>269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6"/>
      <c r="U23" s="255" t="s">
        <v>6</v>
      </c>
      <c r="V23" s="69" t="s">
        <v>255</v>
      </c>
    </row>
    <row r="24" spans="1:22" ht="27.95" customHeight="1" thickBot="1" x14ac:dyDescent="0.25">
      <c r="A24" s="317"/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8"/>
      <c r="S24" s="318"/>
      <c r="T24" s="319"/>
      <c r="U24" s="70">
        <f>V24/S6</f>
        <v>2445.4825000000001</v>
      </c>
      <c r="V24" s="71">
        <f>'Anx II-C Mat.Equip'!G13</f>
        <v>29345.79</v>
      </c>
    </row>
    <row r="25" spans="1:22" ht="26.25" customHeight="1" thickTop="1" x14ac:dyDescent="0.2">
      <c r="A25" s="283" t="s">
        <v>270</v>
      </c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5"/>
      <c r="U25" s="255" t="s">
        <v>133</v>
      </c>
      <c r="V25" s="69" t="s">
        <v>255</v>
      </c>
    </row>
    <row r="26" spans="1:22" ht="27.95" customHeight="1" thickBot="1" x14ac:dyDescent="0.25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8"/>
      <c r="U26" s="70">
        <f>V26/S6</f>
        <v>10231.563333333334</v>
      </c>
      <c r="V26" s="71">
        <f>'Anx II-D Equipamentos'!I13</f>
        <v>122778.76</v>
      </c>
    </row>
    <row r="27" spans="1:22" ht="26.25" customHeight="1" thickTop="1" x14ac:dyDescent="0.2">
      <c r="A27" s="277" t="s">
        <v>271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9"/>
      <c r="S27" s="73" t="s">
        <v>109</v>
      </c>
      <c r="T27" s="223" t="s">
        <v>134</v>
      </c>
      <c r="U27" s="74" t="s">
        <v>6</v>
      </c>
      <c r="V27" s="69" t="s">
        <v>255</v>
      </c>
    </row>
    <row r="28" spans="1:22" ht="27.95" customHeight="1" thickBot="1" x14ac:dyDescent="0.25">
      <c r="A28" s="280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2"/>
      <c r="S28" s="75">
        <f>T18</f>
        <v>161</v>
      </c>
      <c r="T28" s="66">
        <v>15.19</v>
      </c>
      <c r="U28" s="70">
        <f>S28*T28</f>
        <v>2445.59</v>
      </c>
      <c r="V28" s="71">
        <f>U28*S6</f>
        <v>29347.08</v>
      </c>
    </row>
    <row r="29" spans="1:22" ht="26.25" customHeight="1" thickTop="1" x14ac:dyDescent="0.2">
      <c r="A29" s="283" t="s">
        <v>272</v>
      </c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5"/>
      <c r="S29" s="255" t="s">
        <v>109</v>
      </c>
      <c r="T29" s="223" t="s">
        <v>132</v>
      </c>
      <c r="U29" s="255" t="s">
        <v>133</v>
      </c>
      <c r="V29" s="69" t="s">
        <v>255</v>
      </c>
    </row>
    <row r="30" spans="1:22" ht="27.95" customHeight="1" thickBot="1" x14ac:dyDescent="0.25">
      <c r="A30" s="286"/>
      <c r="B30" s="287"/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8"/>
      <c r="S30" s="76">
        <f>T18</f>
        <v>161</v>
      </c>
      <c r="T30" s="66">
        <v>151.9</v>
      </c>
      <c r="U30" s="70">
        <f>T30*S30</f>
        <v>24455.9</v>
      </c>
      <c r="V30" s="71">
        <f>U30*S6</f>
        <v>293470.80000000005</v>
      </c>
    </row>
    <row r="31" spans="1:22" ht="26.25" customHeight="1" thickTop="1" x14ac:dyDescent="0.2">
      <c r="A31" s="283" t="s">
        <v>273</v>
      </c>
      <c r="B31" s="284"/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5"/>
      <c r="S31" s="255" t="s">
        <v>109</v>
      </c>
      <c r="T31" s="223" t="s">
        <v>134</v>
      </c>
      <c r="U31" s="255" t="s">
        <v>6</v>
      </c>
      <c r="V31" s="69" t="s">
        <v>255</v>
      </c>
    </row>
    <row r="32" spans="1:22" ht="27.95" customHeight="1" thickBot="1" x14ac:dyDescent="0.25">
      <c r="A32" s="286"/>
      <c r="B32" s="287"/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8"/>
      <c r="S32" s="76">
        <f>T18</f>
        <v>161</v>
      </c>
      <c r="T32" s="66">
        <v>9.76</v>
      </c>
      <c r="U32" s="70">
        <f>T32*S32</f>
        <v>1571.36</v>
      </c>
      <c r="V32" s="71">
        <f>U32*S6</f>
        <v>18856.32</v>
      </c>
    </row>
    <row r="33" spans="1:22" ht="26.25" customHeight="1" thickTop="1" x14ac:dyDescent="0.2">
      <c r="A33" s="283" t="s">
        <v>274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5"/>
      <c r="S33" s="255" t="s">
        <v>109</v>
      </c>
      <c r="T33" s="223" t="s">
        <v>134</v>
      </c>
      <c r="U33" s="255" t="s">
        <v>6</v>
      </c>
      <c r="V33" s="69" t="s">
        <v>255</v>
      </c>
    </row>
    <row r="34" spans="1:22" ht="27.95" customHeight="1" thickBot="1" x14ac:dyDescent="0.25">
      <c r="A34" s="286"/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8"/>
      <c r="S34" s="76">
        <f>T18</f>
        <v>161</v>
      </c>
      <c r="T34" s="66">
        <v>14</v>
      </c>
      <c r="U34" s="70">
        <f>S34*T34</f>
        <v>2254</v>
      </c>
      <c r="V34" s="71">
        <f>U34*S6</f>
        <v>27048</v>
      </c>
    </row>
    <row r="35" spans="1:22" ht="39.75" customHeight="1" thickTop="1" thickBot="1" x14ac:dyDescent="0.25">
      <c r="A35" s="77" t="s">
        <v>7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9">
        <f>SUM(U19:U34)</f>
        <v>130263.39583333333</v>
      </c>
      <c r="V35" s="80">
        <f>SUM(V19:V34)</f>
        <v>1563160.7500000002</v>
      </c>
    </row>
    <row r="36" spans="1:22" ht="2.25" customHeight="1" thickTop="1" thickBot="1" x14ac:dyDescent="0.25">
      <c r="A36" s="250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1"/>
      <c r="V36" s="82"/>
    </row>
    <row r="37" spans="1:22" ht="44.25" customHeight="1" thickTop="1" thickBot="1" x14ac:dyDescent="0.25">
      <c r="A37" s="302" t="s">
        <v>135</v>
      </c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4"/>
      <c r="U37" s="64">
        <f>U18+U35</f>
        <v>1409564.293135158</v>
      </c>
      <c r="V37" s="65">
        <f>V18+V35</f>
        <v>16914771.517621897</v>
      </c>
    </row>
    <row r="38" spans="1:22" ht="15.75" thickTop="1" x14ac:dyDescent="0.2">
      <c r="V38" s="86"/>
    </row>
    <row r="39" spans="1:22" x14ac:dyDescent="0.2">
      <c r="V39" s="86"/>
    </row>
    <row r="40" spans="1:22" ht="18" x14ac:dyDescent="0.25">
      <c r="U40" s="225">
        <f>V37*0.05</f>
        <v>845738.5758810949</v>
      </c>
      <c r="V40" s="83"/>
    </row>
    <row r="47" spans="1:22" x14ac:dyDescent="0.2">
      <c r="U47" s="86"/>
    </row>
    <row r="48" spans="1:22" x14ac:dyDescent="0.2">
      <c r="U48" s="86"/>
    </row>
  </sheetData>
  <mergeCells count="43">
    <mergeCell ref="U3:U7"/>
    <mergeCell ref="G4:G6"/>
    <mergeCell ref="B8:B11"/>
    <mergeCell ref="B12:B13"/>
    <mergeCell ref="I4:I7"/>
    <mergeCell ref="O4:O7"/>
    <mergeCell ref="A23:T24"/>
    <mergeCell ref="A19:R20"/>
    <mergeCell ref="A29:R30"/>
    <mergeCell ref="A8:A17"/>
    <mergeCell ref="T3:T7"/>
    <mergeCell ref="J4:J7"/>
    <mergeCell ref="V3:V7"/>
    <mergeCell ref="K4:K6"/>
    <mergeCell ref="L4:L7"/>
    <mergeCell ref="A37:T37"/>
    <mergeCell ref="E3:E7"/>
    <mergeCell ref="E14:E15"/>
    <mergeCell ref="D3:D7"/>
    <mergeCell ref="D8:D17"/>
    <mergeCell ref="E8:E13"/>
    <mergeCell ref="E16:E17"/>
    <mergeCell ref="M18:N18"/>
    <mergeCell ref="Q18:S18"/>
    <mergeCell ref="B16:B17"/>
    <mergeCell ref="M4:M7"/>
    <mergeCell ref="N4:N7"/>
    <mergeCell ref="A27:R28"/>
    <mergeCell ref="A33:R34"/>
    <mergeCell ref="A31:R32"/>
    <mergeCell ref="A25:T26"/>
    <mergeCell ref="T1:V1"/>
    <mergeCell ref="A2:V2"/>
    <mergeCell ref="A3:A7"/>
    <mergeCell ref="B3:C7"/>
    <mergeCell ref="F3:L3"/>
    <mergeCell ref="M3:O3"/>
    <mergeCell ref="P3:P7"/>
    <mergeCell ref="Q3:Q6"/>
    <mergeCell ref="R3:R7"/>
    <mergeCell ref="S3:S5"/>
    <mergeCell ref="F4:F7"/>
    <mergeCell ref="H4:H7"/>
  </mergeCells>
  <printOptions horizontalCentered="1"/>
  <pageMargins left="0.25" right="0.25" top="0.75" bottom="0.75" header="0.3" footer="0.3"/>
  <pageSetup paperSize="9" scale="38" orientation="landscape" r:id="rId1"/>
  <headerFooter alignWithMargins="0">
    <oddHeader>&amp;C&amp;"English111 Vivace BT,Regular"&amp;48Supremo Tribunal Federal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C1A3"/>
    <pageSetUpPr fitToPage="1"/>
  </sheetPr>
  <dimension ref="A1:U58"/>
  <sheetViews>
    <sheetView topLeftCell="C9" zoomScale="90" zoomScaleNormal="90" zoomScaleSheetLayoutView="100" workbookViewId="0">
      <selection activeCell="D10" sqref="D10:D11"/>
    </sheetView>
  </sheetViews>
  <sheetFormatPr defaultColWidth="8.85546875" defaultRowHeight="14.25" x14ac:dyDescent="0.2"/>
  <cols>
    <col min="1" max="3" width="8.85546875" style="1"/>
    <col min="4" max="4" width="12.85546875" style="1" customWidth="1"/>
    <col min="5" max="6" width="12.42578125" style="1" customWidth="1"/>
    <col min="7" max="7" width="14.140625" style="1" customWidth="1"/>
    <col min="8" max="8" width="15.28515625" style="1" customWidth="1"/>
    <col min="9" max="9" width="12.42578125" style="1" customWidth="1"/>
    <col min="10" max="10" width="18.42578125" style="1" customWidth="1"/>
    <col min="11" max="11" width="16.28515625" style="1" customWidth="1"/>
    <col min="12" max="12" width="16.140625" style="1" customWidth="1"/>
    <col min="13" max="13" width="19.5703125" style="1" customWidth="1"/>
    <col min="14" max="14" width="3.28515625" style="1" customWidth="1"/>
    <col min="15" max="15" width="3.140625" style="1" customWidth="1"/>
    <col min="16" max="16" width="30.7109375" style="1" customWidth="1"/>
    <col min="17" max="17" width="17" style="1" customWidth="1"/>
    <col min="18" max="18" width="19.85546875" style="1" customWidth="1"/>
    <col min="19" max="19" width="14.140625" style="1" customWidth="1"/>
    <col min="20" max="20" width="12.140625" style="1" customWidth="1"/>
    <col min="21" max="21" width="20.7109375" style="1" customWidth="1"/>
    <col min="22" max="16384" width="8.85546875" style="1"/>
  </cols>
  <sheetData>
    <row r="1" spans="1:20" x14ac:dyDescent="0.2">
      <c r="J1" s="371"/>
      <c r="K1" s="372"/>
      <c r="L1" s="372"/>
      <c r="M1" s="372"/>
    </row>
    <row r="2" spans="1:20" x14ac:dyDescent="0.2">
      <c r="J2" s="372"/>
      <c r="K2" s="372"/>
      <c r="L2" s="372"/>
      <c r="M2" s="372"/>
    </row>
    <row r="3" spans="1:20" x14ac:dyDescent="0.2">
      <c r="J3" s="372"/>
      <c r="K3" s="372"/>
      <c r="L3" s="372"/>
      <c r="M3" s="372"/>
    </row>
    <row r="4" spans="1:20" x14ac:dyDescent="0.2">
      <c r="J4" s="372"/>
      <c r="K4" s="372"/>
      <c r="L4" s="372"/>
      <c r="M4" s="372"/>
    </row>
    <row r="5" spans="1:20" x14ac:dyDescent="0.2">
      <c r="J5" s="372"/>
      <c r="K5" s="372"/>
      <c r="L5" s="372"/>
      <c r="M5" s="372"/>
    </row>
    <row r="6" spans="1:20" x14ac:dyDescent="0.2">
      <c r="J6" s="372"/>
      <c r="K6" s="372"/>
      <c r="L6" s="372"/>
      <c r="M6" s="372"/>
    </row>
    <row r="7" spans="1:20" ht="39.75" customHeight="1" x14ac:dyDescent="0.2">
      <c r="J7" s="372"/>
      <c r="K7" s="372"/>
      <c r="L7" s="372"/>
      <c r="M7" s="372"/>
    </row>
    <row r="8" spans="1:20" ht="38.25" customHeight="1" x14ac:dyDescent="0.2"/>
    <row r="9" spans="1:20" ht="24" customHeight="1" thickBot="1" x14ac:dyDescent="0.3">
      <c r="D9" s="353" t="s">
        <v>150</v>
      </c>
      <c r="E9" s="353"/>
      <c r="F9" s="353"/>
      <c r="G9" s="353"/>
      <c r="H9" s="353"/>
      <c r="I9" s="353"/>
      <c r="J9" s="353"/>
      <c r="K9" s="91"/>
      <c r="L9" s="3"/>
      <c r="M9" s="354" t="s">
        <v>33</v>
      </c>
      <c r="N9" s="354"/>
      <c r="O9" s="354"/>
      <c r="P9" s="354"/>
      <c r="Q9" s="354"/>
      <c r="R9" s="354"/>
      <c r="S9" s="354"/>
      <c r="T9" s="354"/>
    </row>
    <row r="10" spans="1:20" ht="44.25" customHeight="1" thickTop="1" x14ac:dyDescent="0.25">
      <c r="D10" s="376" t="s">
        <v>8</v>
      </c>
      <c r="E10" s="375" t="s">
        <v>9</v>
      </c>
      <c r="F10" s="375"/>
      <c r="G10" s="375"/>
      <c r="H10" s="375"/>
      <c r="I10" s="378" t="s">
        <v>10</v>
      </c>
      <c r="J10" s="51" t="s">
        <v>141</v>
      </c>
      <c r="K10" s="3"/>
      <c r="L10" s="3"/>
      <c r="M10" s="380" t="s">
        <v>18</v>
      </c>
      <c r="N10" s="381"/>
      <c r="O10" s="381"/>
      <c r="P10" s="384" t="s">
        <v>222</v>
      </c>
      <c r="Q10" s="268" t="s">
        <v>252</v>
      </c>
      <c r="R10" s="384" t="s">
        <v>34</v>
      </c>
      <c r="S10" s="384" t="s">
        <v>223</v>
      </c>
      <c r="T10" s="386" t="s">
        <v>224</v>
      </c>
    </row>
    <row r="11" spans="1:20" ht="55.9" customHeight="1" thickBot="1" x14ac:dyDescent="0.3">
      <c r="A11" s="4"/>
      <c r="D11" s="377"/>
      <c r="E11" s="27" t="s">
        <v>11</v>
      </c>
      <c r="F11" s="27" t="s">
        <v>12</v>
      </c>
      <c r="G11" s="27" t="s">
        <v>13</v>
      </c>
      <c r="H11" s="27" t="s">
        <v>14</v>
      </c>
      <c r="I11" s="379"/>
      <c r="J11" s="28" t="s">
        <v>148</v>
      </c>
      <c r="M11" s="382"/>
      <c r="N11" s="383"/>
      <c r="O11" s="383"/>
      <c r="P11" s="385"/>
      <c r="Q11" s="388">
        <v>0.02</v>
      </c>
      <c r="R11" s="385"/>
      <c r="S11" s="385"/>
      <c r="T11" s="387"/>
    </row>
    <row r="12" spans="1:20" ht="15" x14ac:dyDescent="0.2">
      <c r="D12" s="24">
        <v>44835</v>
      </c>
      <c r="E12" s="22">
        <v>16</v>
      </c>
      <c r="F12" s="22">
        <v>3</v>
      </c>
      <c r="G12" s="22">
        <v>5</v>
      </c>
      <c r="H12" s="22">
        <v>6</v>
      </c>
      <c r="I12" s="22">
        <v>1</v>
      </c>
      <c r="J12" s="25">
        <v>168</v>
      </c>
      <c r="M12" s="382"/>
      <c r="N12" s="383"/>
      <c r="O12" s="383"/>
      <c r="P12" s="385"/>
      <c r="Q12" s="389"/>
      <c r="R12" s="385"/>
      <c r="S12" s="383"/>
      <c r="T12" s="387"/>
    </row>
    <row r="13" spans="1:20" ht="15" customHeight="1" x14ac:dyDescent="0.2">
      <c r="D13" s="24">
        <v>44866</v>
      </c>
      <c r="E13" s="22">
        <v>15</v>
      </c>
      <c r="F13" s="22">
        <v>4</v>
      </c>
      <c r="G13" s="22">
        <v>4</v>
      </c>
      <c r="H13" s="22">
        <v>6</v>
      </c>
      <c r="I13" s="22">
        <v>1</v>
      </c>
      <c r="J13" s="25">
        <v>167</v>
      </c>
      <c r="M13" s="362" t="str">
        <f>$D$32</f>
        <v>VIGILÂNCIA - 12x36hs</v>
      </c>
      <c r="N13" s="363"/>
      <c r="O13" s="364"/>
      <c r="P13" s="165">
        <v>42.63</v>
      </c>
      <c r="Q13" s="165">
        <f>(P13)-(P13*Q$11)</f>
        <v>41.7774</v>
      </c>
      <c r="R13" s="5">
        <f>R38</f>
        <v>182</v>
      </c>
      <c r="S13" s="10">
        <f t="shared" ref="S13:S15" si="0">Q13*R13</f>
        <v>7603.4867999999997</v>
      </c>
      <c r="T13" s="38">
        <f>S13/12</f>
        <v>633.62389999999994</v>
      </c>
    </row>
    <row r="14" spans="1:20" ht="15" x14ac:dyDescent="0.2">
      <c r="D14" s="24">
        <v>44896</v>
      </c>
      <c r="E14" s="22">
        <v>16</v>
      </c>
      <c r="F14" s="22">
        <v>5</v>
      </c>
      <c r="G14" s="22">
        <v>5</v>
      </c>
      <c r="H14" s="22">
        <v>4</v>
      </c>
      <c r="I14" s="22">
        <v>1</v>
      </c>
      <c r="J14" s="25">
        <v>184</v>
      </c>
      <c r="M14" s="362" t="str">
        <f>$D$33</f>
        <v>VIGILÂNCIA - 44hs</v>
      </c>
      <c r="N14" s="363"/>
      <c r="O14" s="364"/>
      <c r="P14" s="165">
        <f>P13</f>
        <v>42.63</v>
      </c>
      <c r="Q14" s="165">
        <f t="shared" ref="Q14:Q15" si="1">(P14)-(P14*Q$11)</f>
        <v>41.7774</v>
      </c>
      <c r="R14" s="45">
        <f>$E$25</f>
        <v>244</v>
      </c>
      <c r="S14" s="10">
        <f t="shared" si="0"/>
        <v>10193.685600000001</v>
      </c>
      <c r="T14" s="38">
        <f>S14/12</f>
        <v>849.4738000000001</v>
      </c>
    </row>
    <row r="15" spans="1:20" ht="15.75" thickBot="1" x14ac:dyDescent="0.25">
      <c r="D15" s="24">
        <v>44927</v>
      </c>
      <c r="E15" s="22">
        <v>18</v>
      </c>
      <c r="F15" s="22">
        <v>4</v>
      </c>
      <c r="G15" s="22">
        <v>4</v>
      </c>
      <c r="H15" s="22">
        <v>5</v>
      </c>
      <c r="I15" s="22">
        <v>0</v>
      </c>
      <c r="J15" s="25">
        <v>194</v>
      </c>
      <c r="M15" s="365" t="str">
        <f>$D$34</f>
        <v>SUPERVISÃO - 12x36hs</v>
      </c>
      <c r="N15" s="366"/>
      <c r="O15" s="366"/>
      <c r="P15" s="167">
        <f>P13</f>
        <v>42.63</v>
      </c>
      <c r="Q15" s="167">
        <f t="shared" si="1"/>
        <v>41.7774</v>
      </c>
      <c r="R15" s="44">
        <f>R38</f>
        <v>182</v>
      </c>
      <c r="S15" s="46">
        <f t="shared" si="0"/>
        <v>7603.4867999999997</v>
      </c>
      <c r="T15" s="39">
        <f>S15/12</f>
        <v>633.62389999999994</v>
      </c>
    </row>
    <row r="16" spans="1:20" ht="15.75" thickTop="1" x14ac:dyDescent="0.2">
      <c r="D16" s="24">
        <v>44958</v>
      </c>
      <c r="E16" s="30">
        <v>14</v>
      </c>
      <c r="F16" s="23">
        <v>4</v>
      </c>
      <c r="G16" s="23">
        <v>4</v>
      </c>
      <c r="H16" s="23">
        <v>5</v>
      </c>
      <c r="I16" s="23">
        <v>1</v>
      </c>
      <c r="J16" s="26">
        <v>158</v>
      </c>
      <c r="M16" s="18" t="s">
        <v>253</v>
      </c>
    </row>
    <row r="17" spans="4:20" ht="15" customHeight="1" x14ac:dyDescent="0.2">
      <c r="D17" s="24">
        <v>44986</v>
      </c>
      <c r="E17" s="89">
        <v>18</v>
      </c>
      <c r="F17" s="89">
        <v>5</v>
      </c>
      <c r="G17" s="89">
        <v>4</v>
      </c>
      <c r="H17" s="89">
        <v>4</v>
      </c>
      <c r="I17" s="89">
        <v>0</v>
      </c>
      <c r="J17" s="90">
        <v>202</v>
      </c>
    </row>
    <row r="18" spans="4:20" ht="15" x14ac:dyDescent="0.2">
      <c r="D18" s="24">
        <v>45017</v>
      </c>
      <c r="E18" s="89">
        <v>14</v>
      </c>
      <c r="F18" s="89">
        <v>2</v>
      </c>
      <c r="G18" s="89">
        <v>5</v>
      </c>
      <c r="H18" s="89">
        <v>7</v>
      </c>
      <c r="I18" s="89">
        <v>2</v>
      </c>
      <c r="J18" s="90">
        <v>142</v>
      </c>
    </row>
    <row r="19" spans="4:20" ht="16.5" thickBot="1" x14ac:dyDescent="0.3">
      <c r="D19" s="24">
        <v>45047</v>
      </c>
      <c r="E19" s="89">
        <v>18</v>
      </c>
      <c r="F19" s="89">
        <v>4</v>
      </c>
      <c r="G19" s="89">
        <v>4</v>
      </c>
      <c r="H19" s="89">
        <v>5</v>
      </c>
      <c r="I19" s="89">
        <v>0</v>
      </c>
      <c r="J19" s="90">
        <v>194</v>
      </c>
      <c r="P19" s="390" t="s">
        <v>251</v>
      </c>
      <c r="Q19" s="390"/>
      <c r="R19" s="390"/>
      <c r="S19" s="390"/>
      <c r="T19" s="390"/>
    </row>
    <row r="20" spans="4:20" ht="15.75" thickTop="1" x14ac:dyDescent="0.2">
      <c r="D20" s="24">
        <v>45078</v>
      </c>
      <c r="E20" s="89">
        <v>16</v>
      </c>
      <c r="F20" s="89">
        <v>5</v>
      </c>
      <c r="G20" s="89">
        <v>4</v>
      </c>
      <c r="H20" s="89">
        <v>5</v>
      </c>
      <c r="I20" s="89">
        <v>0</v>
      </c>
      <c r="J20" s="90">
        <v>184</v>
      </c>
      <c r="P20" s="391" t="s">
        <v>24</v>
      </c>
      <c r="Q20" s="392"/>
      <c r="R20" s="392" t="s">
        <v>2</v>
      </c>
      <c r="S20" s="392" t="s">
        <v>25</v>
      </c>
      <c r="T20" s="395" t="s">
        <v>26</v>
      </c>
    </row>
    <row r="21" spans="4:20" ht="15" x14ac:dyDescent="0.2">
      <c r="D21" s="24">
        <v>45108</v>
      </c>
      <c r="E21" s="89">
        <v>17</v>
      </c>
      <c r="F21" s="89">
        <v>4</v>
      </c>
      <c r="G21" s="89">
        <v>5</v>
      </c>
      <c r="H21" s="89">
        <v>5</v>
      </c>
      <c r="I21" s="89">
        <v>0</v>
      </c>
      <c r="J21" s="90">
        <v>185</v>
      </c>
      <c r="P21" s="393"/>
      <c r="Q21" s="394"/>
      <c r="R21" s="394"/>
      <c r="S21" s="394"/>
      <c r="T21" s="396"/>
    </row>
    <row r="22" spans="4:20" ht="15" x14ac:dyDescent="0.2">
      <c r="D22" s="24">
        <v>45139</v>
      </c>
      <c r="E22" s="89">
        <v>19</v>
      </c>
      <c r="F22" s="89">
        <v>3</v>
      </c>
      <c r="G22" s="89">
        <v>4</v>
      </c>
      <c r="H22" s="89">
        <v>4</v>
      </c>
      <c r="I22" s="89">
        <v>1</v>
      </c>
      <c r="J22" s="90">
        <v>195</v>
      </c>
      <c r="P22" s="327" t="str">
        <f>D32</f>
        <v>VIGILÂNCIA - 12x36hs</v>
      </c>
      <c r="Q22" s="29" t="s">
        <v>151</v>
      </c>
      <c r="R22" s="269">
        <f>Planilha_Custos!R8</f>
        <v>7530.334360668583</v>
      </c>
      <c r="S22" s="330">
        <v>220</v>
      </c>
      <c r="T22" s="271">
        <f>R22/S$22</f>
        <v>34.228792548493558</v>
      </c>
    </row>
    <row r="23" spans="4:20" ht="16.5" customHeight="1" x14ac:dyDescent="0.2">
      <c r="D23" s="24">
        <v>45170</v>
      </c>
      <c r="E23" s="89">
        <v>15</v>
      </c>
      <c r="F23" s="89">
        <v>5</v>
      </c>
      <c r="G23" s="89">
        <v>5</v>
      </c>
      <c r="H23" s="89">
        <v>5</v>
      </c>
      <c r="I23" s="89">
        <v>0</v>
      </c>
      <c r="J23" s="90">
        <v>175</v>
      </c>
      <c r="P23" s="328"/>
      <c r="Q23" s="29" t="s">
        <v>264</v>
      </c>
      <c r="R23" s="269">
        <f>Planilha_Custos!R9</f>
        <v>8084.9595350651343</v>
      </c>
      <c r="S23" s="331"/>
      <c r="T23" s="271">
        <f t="shared" ref="T23:T27" si="2">R23/S$22</f>
        <v>36.749816068477884</v>
      </c>
    </row>
    <row r="24" spans="4:20" ht="18" customHeight="1" x14ac:dyDescent="0.25">
      <c r="D24" s="20"/>
      <c r="E24" s="17">
        <f>SUM(E12:E23)</f>
        <v>196</v>
      </c>
      <c r="F24" s="17">
        <f t="shared" ref="F24:H24" si="3">SUM(F12:F23)</f>
        <v>48</v>
      </c>
      <c r="G24" s="17">
        <f t="shared" si="3"/>
        <v>53</v>
      </c>
      <c r="H24" s="17">
        <f t="shared" si="3"/>
        <v>61</v>
      </c>
      <c r="I24" s="18"/>
      <c r="J24" s="21"/>
      <c r="P24" s="328"/>
      <c r="Q24" s="29" t="s">
        <v>265</v>
      </c>
      <c r="R24" s="269">
        <f>Planilha_Custos!R10</f>
        <v>8879.2786153695233</v>
      </c>
      <c r="S24" s="331"/>
      <c r="T24" s="271">
        <f t="shared" si="2"/>
        <v>40.360357342588742</v>
      </c>
    </row>
    <row r="25" spans="4:20" ht="15" x14ac:dyDescent="0.2">
      <c r="D25" s="19" t="s">
        <v>15</v>
      </c>
      <c r="E25" s="373">
        <f>SUM(E24:F24)</f>
        <v>244</v>
      </c>
      <c r="F25" s="373"/>
      <c r="G25" s="374"/>
      <c r="H25" s="374"/>
      <c r="I25" s="18"/>
      <c r="J25" s="21"/>
      <c r="P25" s="329"/>
      <c r="Q25" s="29" t="s">
        <v>152</v>
      </c>
      <c r="R25" s="269">
        <f>Planilha_Custos!R11</f>
        <v>8264.1546355419378</v>
      </c>
      <c r="S25" s="331"/>
      <c r="T25" s="271">
        <f t="shared" si="2"/>
        <v>37.564339252463355</v>
      </c>
    </row>
    <row r="26" spans="4:20" ht="20.25" customHeight="1" thickBot="1" x14ac:dyDescent="0.25">
      <c r="D26" s="369" t="s">
        <v>16</v>
      </c>
      <c r="E26" s="370"/>
      <c r="F26" s="370"/>
      <c r="G26" s="370"/>
      <c r="H26" s="370"/>
      <c r="I26" s="370"/>
      <c r="J26" s="36">
        <f>SUM(J12:J23)</f>
        <v>2148</v>
      </c>
      <c r="P26" s="168" t="str">
        <f>D33</f>
        <v>VIGILÂNCIA - 44hs</v>
      </c>
      <c r="Q26" s="29" t="s">
        <v>151</v>
      </c>
      <c r="R26" s="269">
        <f>Planilha_Custos!R14</f>
        <v>7865.7033947682003</v>
      </c>
      <c r="S26" s="331"/>
      <c r="T26" s="271">
        <f t="shared" si="2"/>
        <v>35.753197248946364</v>
      </c>
    </row>
    <row r="27" spans="4:20" ht="15" x14ac:dyDescent="0.2">
      <c r="D27" s="6"/>
      <c r="E27" s="6"/>
      <c r="F27" s="6"/>
      <c r="G27" s="6"/>
      <c r="H27" s="6"/>
      <c r="I27" s="6"/>
      <c r="J27" s="6"/>
      <c r="K27" s="6"/>
      <c r="L27" s="6"/>
      <c r="M27" s="6"/>
      <c r="P27" s="339" t="str">
        <f>D34</f>
        <v>SUPERVISÃO - 12x36hs</v>
      </c>
      <c r="Q27" s="29" t="s">
        <v>151</v>
      </c>
      <c r="R27" s="269">
        <f>Planilha_Custos!R16</f>
        <v>9512.9470216206901</v>
      </c>
      <c r="S27" s="331"/>
      <c r="T27" s="271">
        <f t="shared" si="2"/>
        <v>43.240668280094049</v>
      </c>
    </row>
    <row r="28" spans="4:20" ht="17.25" customHeight="1" thickBot="1" x14ac:dyDescent="0.25">
      <c r="D28" s="354" t="s">
        <v>17</v>
      </c>
      <c r="E28" s="354"/>
      <c r="F28" s="354"/>
      <c r="G28" s="354"/>
      <c r="H28" s="354"/>
      <c r="I28" s="354"/>
      <c r="J28" s="354"/>
      <c r="K28" s="354"/>
      <c r="L28" s="354"/>
      <c r="M28" s="354"/>
      <c r="P28" s="340"/>
      <c r="Q28" s="166" t="s">
        <v>152</v>
      </c>
      <c r="R28" s="270">
        <f>Planilha_Custos!R17</f>
        <v>10465.68140328182</v>
      </c>
      <c r="S28" s="332"/>
      <c r="T28" s="272">
        <f>R28/S$22</f>
        <v>47.571279105826456</v>
      </c>
    </row>
    <row r="29" spans="4:20" ht="13.9" customHeight="1" thickTop="1" x14ac:dyDescent="0.2">
      <c r="D29" s="367" t="s">
        <v>18</v>
      </c>
      <c r="E29" s="355"/>
      <c r="F29" s="355"/>
      <c r="G29" s="355" t="s">
        <v>4</v>
      </c>
      <c r="H29" s="355" t="s">
        <v>19</v>
      </c>
      <c r="I29" s="355" t="s">
        <v>20</v>
      </c>
      <c r="J29" s="359" t="s">
        <v>21</v>
      </c>
      <c r="K29" s="7">
        <v>0.06</v>
      </c>
      <c r="L29" s="355" t="s">
        <v>22</v>
      </c>
      <c r="M29" s="357" t="s">
        <v>23</v>
      </c>
    </row>
    <row r="30" spans="4:20" ht="14.25" customHeight="1" x14ac:dyDescent="0.2">
      <c r="D30" s="368"/>
      <c r="E30" s="356"/>
      <c r="F30" s="356"/>
      <c r="G30" s="356"/>
      <c r="H30" s="356"/>
      <c r="I30" s="356"/>
      <c r="J30" s="360"/>
      <c r="K30" s="360" t="s">
        <v>27</v>
      </c>
      <c r="L30" s="356"/>
      <c r="M30" s="358"/>
    </row>
    <row r="31" spans="4:20" ht="18" customHeight="1" x14ac:dyDescent="0.2">
      <c r="D31" s="368"/>
      <c r="E31" s="356"/>
      <c r="F31" s="356"/>
      <c r="G31" s="356"/>
      <c r="H31" s="356"/>
      <c r="I31" s="356"/>
      <c r="J31" s="361"/>
      <c r="K31" s="361"/>
      <c r="L31" s="356"/>
      <c r="M31" s="358"/>
    </row>
    <row r="32" spans="4:20" ht="16.5" customHeight="1" x14ac:dyDescent="0.2">
      <c r="D32" s="347" t="s">
        <v>226</v>
      </c>
      <c r="E32" s="348"/>
      <c r="F32" s="349"/>
      <c r="G32" s="269">
        <f>Planilha_Custos!F8</f>
        <v>2450.39</v>
      </c>
      <c r="H32" s="269">
        <f t="shared" ref="H32" si="4">G32*12</f>
        <v>29404.68</v>
      </c>
      <c r="I32" s="5">
        <f>R38</f>
        <v>182</v>
      </c>
      <c r="J32" s="269">
        <f t="shared" ref="J32" si="5">H32/I32</f>
        <v>161.56417582417583</v>
      </c>
      <c r="K32" s="269">
        <f>J32*$K$29</f>
        <v>9.6938505494505502</v>
      </c>
      <c r="L32" s="5">
        <f>R38</f>
        <v>182</v>
      </c>
      <c r="M32" s="273">
        <f>K32*L32</f>
        <v>1764.2808000000002</v>
      </c>
    </row>
    <row r="33" spans="4:21" ht="17.25" customHeight="1" x14ac:dyDescent="0.2">
      <c r="D33" s="347" t="s">
        <v>227</v>
      </c>
      <c r="E33" s="348"/>
      <c r="F33" s="349"/>
      <c r="G33" s="269">
        <f>Planilha_Custos!F14</f>
        <v>2450.39</v>
      </c>
      <c r="H33" s="269">
        <f t="shared" ref="H33" si="6">G33*12</f>
        <v>29404.68</v>
      </c>
      <c r="I33" s="5">
        <f>$E$25</f>
        <v>244</v>
      </c>
      <c r="J33" s="269">
        <f t="shared" ref="J33" si="7">H33/I33</f>
        <v>120.51098360655737</v>
      </c>
      <c r="K33" s="269">
        <f>J33*$K$29</f>
        <v>7.2306590163934423</v>
      </c>
      <c r="L33" s="5">
        <f>$E$25</f>
        <v>244</v>
      </c>
      <c r="M33" s="273">
        <f>K33*L33</f>
        <v>1764.2808</v>
      </c>
    </row>
    <row r="34" spans="4:21" ht="14.25" customHeight="1" thickBot="1" x14ac:dyDescent="0.25">
      <c r="D34" s="344" t="s">
        <v>228</v>
      </c>
      <c r="E34" s="345"/>
      <c r="F34" s="346"/>
      <c r="G34" s="270">
        <f>Planilha_Custos!F16</f>
        <v>2939.18</v>
      </c>
      <c r="H34" s="270">
        <f t="shared" ref="H34" si="8">G34*12</f>
        <v>35270.159999999996</v>
      </c>
      <c r="I34" s="44">
        <f>R38</f>
        <v>182</v>
      </c>
      <c r="J34" s="270">
        <f t="shared" ref="J34" si="9">H34/I34</f>
        <v>193.79208791208788</v>
      </c>
      <c r="K34" s="270">
        <f>J34*$K$29</f>
        <v>11.627525274725272</v>
      </c>
      <c r="L34" s="44">
        <f>R38</f>
        <v>182</v>
      </c>
      <c r="M34" s="274">
        <f>K34*L34</f>
        <v>2116.2095999999997</v>
      </c>
    </row>
    <row r="35" spans="4:21" ht="15" customHeight="1" thickTop="1" thickBot="1" x14ac:dyDescent="0.25">
      <c r="G35" s="8"/>
      <c r="H35" s="8"/>
      <c r="I35" s="8"/>
      <c r="J35" s="8"/>
      <c r="K35" s="8"/>
      <c r="L35" s="8"/>
      <c r="M35" s="9"/>
    </row>
    <row r="36" spans="4:21" ht="15.75" thickTop="1" thickBot="1" x14ac:dyDescent="0.25">
      <c r="D36" s="367" t="s">
        <v>18</v>
      </c>
      <c r="E36" s="355"/>
      <c r="F36" s="355"/>
      <c r="G36" s="355" t="s">
        <v>28</v>
      </c>
      <c r="H36" s="355" t="s">
        <v>29</v>
      </c>
      <c r="I36" s="355" t="s">
        <v>20</v>
      </c>
      <c r="J36" s="359" t="s">
        <v>30</v>
      </c>
      <c r="K36" s="355" t="s">
        <v>23</v>
      </c>
      <c r="L36" s="355" t="s">
        <v>31</v>
      </c>
      <c r="M36" s="357" t="s">
        <v>32</v>
      </c>
    </row>
    <row r="37" spans="4:21" ht="13.9" customHeight="1" thickTop="1" x14ac:dyDescent="0.2">
      <c r="D37" s="368"/>
      <c r="E37" s="356"/>
      <c r="F37" s="356"/>
      <c r="G37" s="356"/>
      <c r="H37" s="356"/>
      <c r="I37" s="356"/>
      <c r="J37" s="360"/>
      <c r="K37" s="356"/>
      <c r="L37" s="356"/>
      <c r="M37" s="358"/>
      <c r="P37" s="341" t="s">
        <v>225</v>
      </c>
      <c r="Q37" s="342"/>
      <c r="R37" s="343"/>
    </row>
    <row r="38" spans="4:21" ht="16.149999999999999" customHeight="1" x14ac:dyDescent="0.2">
      <c r="D38" s="368"/>
      <c r="E38" s="356"/>
      <c r="F38" s="356"/>
      <c r="G38" s="356"/>
      <c r="H38" s="356"/>
      <c r="I38" s="356"/>
      <c r="J38" s="361"/>
      <c r="K38" s="356"/>
      <c r="L38" s="356"/>
      <c r="M38" s="358"/>
      <c r="P38" s="335" t="s">
        <v>146</v>
      </c>
      <c r="Q38" s="336"/>
      <c r="R38" s="178">
        <v>182</v>
      </c>
      <c r="S38" s="163"/>
      <c r="T38" s="164"/>
    </row>
    <row r="39" spans="4:21" ht="14.25" customHeight="1" thickBot="1" x14ac:dyDescent="0.25">
      <c r="D39" s="347" t="str">
        <f>$D$32</f>
        <v>VIGILÂNCIA - 12x36hs</v>
      </c>
      <c r="E39" s="348"/>
      <c r="F39" s="349"/>
      <c r="G39" s="269">
        <v>5.5</v>
      </c>
      <c r="H39" s="5">
        <v>2</v>
      </c>
      <c r="I39" s="5">
        <f>R38</f>
        <v>182</v>
      </c>
      <c r="J39" s="269">
        <f t="shared" ref="J39" si="10">G39*H39*I39</f>
        <v>2002</v>
      </c>
      <c r="K39" s="269">
        <f>M32</f>
        <v>1764.2808000000002</v>
      </c>
      <c r="L39" s="269">
        <f>IF(J39-K39&lt;=0,0,J39-K39)</f>
        <v>237.71919999999977</v>
      </c>
      <c r="M39" s="275">
        <f t="shared" ref="M39" si="11">L39/12</f>
        <v>19.809933333333316</v>
      </c>
      <c r="P39" s="337" t="s">
        <v>147</v>
      </c>
      <c r="Q39" s="338"/>
      <c r="R39" s="224">
        <f>R38*Planilha_Custos!S6</f>
        <v>2184</v>
      </c>
      <c r="S39" s="2"/>
      <c r="T39" s="164"/>
    </row>
    <row r="40" spans="4:21" ht="15" customHeight="1" thickTop="1" x14ac:dyDescent="0.2">
      <c r="D40" s="347" t="str">
        <f>$D$33</f>
        <v>VIGILÂNCIA - 44hs</v>
      </c>
      <c r="E40" s="348"/>
      <c r="F40" s="349"/>
      <c r="G40" s="269">
        <v>5.5</v>
      </c>
      <c r="H40" s="5">
        <v>2</v>
      </c>
      <c r="I40" s="5">
        <f>$E$25</f>
        <v>244</v>
      </c>
      <c r="J40" s="269">
        <f t="shared" ref="J40" si="12">G40*H40*I40</f>
        <v>2684</v>
      </c>
      <c r="K40" s="269">
        <f>M33</f>
        <v>1764.2808</v>
      </c>
      <c r="L40" s="269">
        <f>IF(J40-K40&lt;=0,0,J40-K40)</f>
        <v>919.7192</v>
      </c>
      <c r="M40" s="275">
        <f t="shared" ref="M40" si="13">L40/12</f>
        <v>76.643266666666662</v>
      </c>
      <c r="R40" s="2"/>
      <c r="S40" s="2"/>
      <c r="T40" s="2"/>
    </row>
    <row r="41" spans="4:21" ht="15" customHeight="1" thickBot="1" x14ac:dyDescent="0.25">
      <c r="D41" s="344" t="str">
        <f>$D$34</f>
        <v>SUPERVISÃO - 12x36hs</v>
      </c>
      <c r="E41" s="345"/>
      <c r="F41" s="346"/>
      <c r="G41" s="270">
        <v>5.5</v>
      </c>
      <c r="H41" s="44">
        <v>2</v>
      </c>
      <c r="I41" s="44">
        <f>R38</f>
        <v>182</v>
      </c>
      <c r="J41" s="270">
        <f t="shared" ref="J41" si="14">G41*H41*I41</f>
        <v>2002</v>
      </c>
      <c r="K41" s="270">
        <f>M34</f>
        <v>2116.2095999999997</v>
      </c>
      <c r="L41" s="270">
        <f>IF(J41-K41&lt;=0,0,J41-K41)</f>
        <v>0</v>
      </c>
      <c r="M41" s="276">
        <f t="shared" ref="M41" si="15">L41/12</f>
        <v>0</v>
      </c>
      <c r="S41" s="2"/>
      <c r="T41" s="2"/>
    </row>
    <row r="42" spans="4:21" ht="15" customHeight="1" thickTop="1" x14ac:dyDescent="0.2">
      <c r="S42" s="2"/>
      <c r="T42" s="2"/>
    </row>
    <row r="43" spans="4:21" ht="15" customHeight="1" x14ac:dyDescent="0.2">
      <c r="D43" s="226" t="s">
        <v>239</v>
      </c>
      <c r="T43" s="2"/>
    </row>
    <row r="44" spans="4:21" ht="18.75" customHeight="1" x14ac:dyDescent="0.2">
      <c r="D44" s="352" t="s">
        <v>240</v>
      </c>
      <c r="E44" s="352"/>
      <c r="F44" s="352"/>
      <c r="G44" s="352"/>
      <c r="H44" s="352"/>
      <c r="I44" s="352"/>
      <c r="J44" s="352"/>
      <c r="K44" s="352"/>
      <c r="L44" s="352"/>
      <c r="M44" s="352"/>
    </row>
    <row r="45" spans="4:21" ht="26.25" customHeight="1" x14ac:dyDescent="0.2">
      <c r="D45" s="350" t="s">
        <v>241</v>
      </c>
      <c r="E45" s="350"/>
      <c r="F45" s="350"/>
      <c r="G45" s="350"/>
      <c r="H45" s="350"/>
      <c r="I45" s="350"/>
      <c r="J45" s="350"/>
      <c r="K45" s="350"/>
      <c r="L45" s="350"/>
      <c r="M45" s="350"/>
    </row>
    <row r="46" spans="4:21" ht="33" customHeight="1" thickBot="1" x14ac:dyDescent="0.25">
      <c r="D46" s="350" t="s">
        <v>242</v>
      </c>
      <c r="E46" s="350"/>
      <c r="F46" s="350"/>
      <c r="G46" s="350"/>
      <c r="H46" s="350"/>
      <c r="I46" s="350"/>
      <c r="J46" s="350"/>
      <c r="K46" s="350"/>
      <c r="L46" s="350"/>
      <c r="M46" s="350"/>
      <c r="P46" s="334" t="s">
        <v>259</v>
      </c>
      <c r="Q46" s="334"/>
      <c r="R46" s="334"/>
      <c r="S46" s="334"/>
      <c r="T46" s="334"/>
      <c r="U46" s="334"/>
    </row>
    <row r="47" spans="4:21" ht="42.75" customHeight="1" thickTop="1" x14ac:dyDescent="0.2">
      <c r="D47" s="351" t="s">
        <v>243</v>
      </c>
      <c r="E47" s="351"/>
      <c r="F47" s="351"/>
      <c r="G47" s="351"/>
      <c r="H47" s="351"/>
      <c r="I47" s="351"/>
      <c r="J47" s="351"/>
      <c r="K47" s="351"/>
      <c r="L47" s="351"/>
      <c r="M47" s="351"/>
      <c r="P47" s="229" t="s">
        <v>142</v>
      </c>
      <c r="Q47" s="230" t="s">
        <v>275</v>
      </c>
      <c r="R47" s="230" t="s">
        <v>143</v>
      </c>
      <c r="S47" s="230" t="s">
        <v>145</v>
      </c>
      <c r="T47" s="231" t="s">
        <v>144</v>
      </c>
      <c r="U47" s="232" t="s">
        <v>221</v>
      </c>
    </row>
    <row r="48" spans="4:21" ht="37.5" customHeight="1" x14ac:dyDescent="0.2">
      <c r="P48" s="266" t="str">
        <f>D32</f>
        <v>VIGILÂNCIA - 12x36hs</v>
      </c>
      <c r="Q48" s="227">
        <f>Planilha_Custos!F11+Planilha_Custos!G11</f>
        <v>3185.5099999999998</v>
      </c>
      <c r="R48" s="228">
        <v>0.2</v>
      </c>
      <c r="S48" s="172">
        <v>8</v>
      </c>
      <c r="T48" s="88">
        <v>15</v>
      </c>
      <c r="U48" s="234">
        <f>((Q48/220)*R48)*S48*T48</f>
        <v>347.51018181818182</v>
      </c>
    </row>
    <row r="49" spans="16:21" ht="42.75" customHeight="1" thickBot="1" x14ac:dyDescent="0.25">
      <c r="P49" s="267" t="str">
        <f>D34</f>
        <v>SUPERVISÃO - 12x36hs</v>
      </c>
      <c r="Q49" s="236">
        <f>Planilha_Custos!F17+Planilha_Custos!G17</f>
        <v>3820.9399999999996</v>
      </c>
      <c r="R49" s="237">
        <v>0.2</v>
      </c>
      <c r="S49" s="238">
        <v>8</v>
      </c>
      <c r="T49" s="239">
        <v>15</v>
      </c>
      <c r="U49" s="240">
        <f>((Q49/220)*R49)*S49*T49</f>
        <v>416.8298181818181</v>
      </c>
    </row>
    <row r="50" spans="16:21" ht="32.25" customHeight="1" thickTop="1" x14ac:dyDescent="0.2"/>
    <row r="51" spans="16:21" ht="20.25" customHeight="1" thickBot="1" x14ac:dyDescent="0.25">
      <c r="P51" s="333" t="s">
        <v>266</v>
      </c>
      <c r="Q51" s="333"/>
      <c r="R51" s="333"/>
      <c r="S51" s="333"/>
      <c r="T51" s="333"/>
      <c r="U51" s="333"/>
    </row>
    <row r="52" spans="16:21" ht="30" customHeight="1" thickTop="1" x14ac:dyDescent="0.2">
      <c r="P52" s="229" t="s">
        <v>142</v>
      </c>
      <c r="Q52" s="230" t="s">
        <v>275</v>
      </c>
      <c r="R52" s="230" t="s">
        <v>256</v>
      </c>
      <c r="S52" s="230" t="s">
        <v>276</v>
      </c>
      <c r="T52" s="231" t="s">
        <v>144</v>
      </c>
      <c r="U52" s="232" t="s">
        <v>257</v>
      </c>
    </row>
    <row r="53" spans="16:21" ht="17.25" customHeight="1" x14ac:dyDescent="0.2">
      <c r="P53" s="233" t="str">
        <f>D32&amp;" "&amp;Q22</f>
        <v>VIGILÂNCIA - 12x36hs Diurno</v>
      </c>
      <c r="Q53" s="227">
        <f>Planilha_Custos!F11+Planilha_Custos!G11</f>
        <v>3185.5099999999998</v>
      </c>
      <c r="R53" s="259">
        <v>1</v>
      </c>
      <c r="S53" s="262">
        <f>ROUNDUP((Q53*(Planilha_Custos!S$6/R$39)),2)</f>
        <v>17.510000000000002</v>
      </c>
      <c r="T53" s="88">
        <v>15</v>
      </c>
      <c r="U53" s="263">
        <f>S53*T53</f>
        <v>262.65000000000003</v>
      </c>
    </row>
    <row r="54" spans="16:21" ht="17.25" customHeight="1" x14ac:dyDescent="0.2">
      <c r="P54" s="256" t="str">
        <f>D32&amp;" "&amp;Q25</f>
        <v>VIGILÂNCIA - 12x36hs Noturno</v>
      </c>
      <c r="Q54" s="257">
        <f>Planilha_Custos!F11+Planilha_Custos!G11+Planilha_Custos!H10</f>
        <v>3533.0201818181818</v>
      </c>
      <c r="R54" s="260">
        <v>1</v>
      </c>
      <c r="S54" s="262">
        <f>ROUNDUP((Q54*(Planilha_Custos!S$6/R$39)),2)</f>
        <v>19.420000000000002</v>
      </c>
      <c r="T54" s="258">
        <v>15</v>
      </c>
      <c r="U54" s="263">
        <f>S54*T54</f>
        <v>291.3</v>
      </c>
    </row>
    <row r="55" spans="16:21" ht="17.25" customHeight="1" x14ac:dyDescent="0.2">
      <c r="P55" s="256" t="str">
        <f>D34&amp;" "&amp;Q27</f>
        <v>SUPERVISÃO - 12x36hs Diurno</v>
      </c>
      <c r="Q55" s="257">
        <f>Planilha_Custos!F17+Planilha_Custos!G17</f>
        <v>3820.9399999999996</v>
      </c>
      <c r="R55" s="260">
        <v>1</v>
      </c>
      <c r="S55" s="262">
        <f>ROUNDUP((Q55*(Planilha_Custos!S$6/R$39)),2)</f>
        <v>21</v>
      </c>
      <c r="T55" s="258">
        <v>15</v>
      </c>
      <c r="U55" s="263">
        <f>S55*T55</f>
        <v>315</v>
      </c>
    </row>
    <row r="56" spans="16:21" ht="17.25" customHeight="1" thickBot="1" x14ac:dyDescent="0.25">
      <c r="P56" s="235" t="str">
        <f>D34&amp;" "&amp;Q28</f>
        <v>SUPERVISÃO - 12x36hs Noturno</v>
      </c>
      <c r="Q56" s="236">
        <f>Planilha_Custos!F17+Planilha_Custos!G17+Planilha_Custos!H17</f>
        <v>4237.7698181818178</v>
      </c>
      <c r="R56" s="261">
        <v>1</v>
      </c>
      <c r="S56" s="264">
        <f>ROUNDUP((Q56*(Planilha_Custos!S$6/R$39)),2)</f>
        <v>23.290000000000003</v>
      </c>
      <c r="T56" s="239">
        <v>15</v>
      </c>
      <c r="U56" s="265">
        <f>S56*T56</f>
        <v>349.35</v>
      </c>
    </row>
    <row r="57" spans="16:21" ht="27.75" customHeight="1" thickTop="1" x14ac:dyDescent="0.2"/>
    <row r="58" spans="16:21" ht="41.25" customHeight="1" x14ac:dyDescent="0.2"/>
  </sheetData>
  <mergeCells count="58">
    <mergeCell ref="M29:M31"/>
    <mergeCell ref="K30:K31"/>
    <mergeCell ref="D29:F31"/>
    <mergeCell ref="G29:G31"/>
    <mergeCell ref="H29:H31"/>
    <mergeCell ref="I29:I31"/>
    <mergeCell ref="J29:J31"/>
    <mergeCell ref="P19:T19"/>
    <mergeCell ref="P20:Q21"/>
    <mergeCell ref="T20:T21"/>
    <mergeCell ref="R20:R21"/>
    <mergeCell ref="S20:S21"/>
    <mergeCell ref="D39:F39"/>
    <mergeCell ref="D26:I26"/>
    <mergeCell ref="J1:M7"/>
    <mergeCell ref="E25:F25"/>
    <mergeCell ref="G25:H25"/>
    <mergeCell ref="E10:H10"/>
    <mergeCell ref="D10:D11"/>
    <mergeCell ref="I10:I11"/>
    <mergeCell ref="M9:T9"/>
    <mergeCell ref="M10:O12"/>
    <mergeCell ref="P10:P12"/>
    <mergeCell ref="R10:R12"/>
    <mergeCell ref="S10:S12"/>
    <mergeCell ref="T10:T12"/>
    <mergeCell ref="Q11:Q12"/>
    <mergeCell ref="M13:O13"/>
    <mergeCell ref="D9:J9"/>
    <mergeCell ref="D28:M28"/>
    <mergeCell ref="L36:L38"/>
    <mergeCell ref="M36:M38"/>
    <mergeCell ref="I36:I38"/>
    <mergeCell ref="J36:J38"/>
    <mergeCell ref="K36:K38"/>
    <mergeCell ref="L29:L31"/>
    <mergeCell ref="G36:G38"/>
    <mergeCell ref="H36:H38"/>
    <mergeCell ref="M14:O14"/>
    <mergeCell ref="M15:O15"/>
    <mergeCell ref="D32:F32"/>
    <mergeCell ref="D33:F33"/>
    <mergeCell ref="D34:F34"/>
    <mergeCell ref="D36:F38"/>
    <mergeCell ref="D41:F41"/>
    <mergeCell ref="D40:F40"/>
    <mergeCell ref="D46:M46"/>
    <mergeCell ref="D47:M47"/>
    <mergeCell ref="D44:M44"/>
    <mergeCell ref="D45:M45"/>
    <mergeCell ref="P22:P25"/>
    <mergeCell ref="S22:S28"/>
    <mergeCell ref="P51:U51"/>
    <mergeCell ref="P46:U46"/>
    <mergeCell ref="P38:Q38"/>
    <mergeCell ref="P39:Q39"/>
    <mergeCell ref="P27:P28"/>
    <mergeCell ref="P37:R3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1" orientation="portrait" r:id="rId1"/>
  <headerFooter>
    <oddHeader>&amp;C&amp;"English111 Vivace BT,Regular"&amp;36Supremo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N53"/>
  <sheetViews>
    <sheetView showGridLines="0" topLeftCell="A2" zoomScaleNormal="100" zoomScaleSheetLayoutView="100" workbookViewId="0">
      <selection activeCell="B4" sqref="B4:B5"/>
    </sheetView>
  </sheetViews>
  <sheetFormatPr defaultColWidth="8.85546875" defaultRowHeight="12.75" customHeight="1" x14ac:dyDescent="0.25"/>
  <cols>
    <col min="1" max="1" width="9.140625" style="95" customWidth="1"/>
    <col min="2" max="2" width="9.42578125" style="95" customWidth="1"/>
    <col min="3" max="3" width="68" style="95" customWidth="1"/>
    <col min="4" max="5" width="11.42578125" style="95" customWidth="1"/>
    <col min="6" max="6" width="4.140625" style="95" customWidth="1"/>
    <col min="7" max="7" width="42.140625" style="95" customWidth="1"/>
    <col min="8" max="8" width="15.42578125" style="95" customWidth="1"/>
    <col min="9" max="9" width="9.140625" style="95" customWidth="1"/>
    <col min="10" max="10" width="12.7109375" style="95" customWidth="1"/>
    <col min="11" max="11" width="13" style="95" customWidth="1"/>
    <col min="12" max="13" width="9.140625" style="95" customWidth="1"/>
    <col min="14" max="14" width="10.85546875" style="95" customWidth="1"/>
    <col min="15" max="15" width="8.85546875" style="95" customWidth="1"/>
    <col min="16" max="16384" width="8.85546875" style="95"/>
  </cols>
  <sheetData>
    <row r="1" spans="1:14" ht="6.75" customHeight="1" x14ac:dyDescent="0.25">
      <c r="A1" s="92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4" ht="17.25" customHeight="1" x14ac:dyDescent="0.25">
      <c r="A2" s="96"/>
      <c r="B2" s="398" t="s">
        <v>35</v>
      </c>
      <c r="C2" s="399"/>
      <c r="D2" s="399"/>
      <c r="E2" s="399"/>
      <c r="F2" s="97"/>
      <c r="G2" s="97"/>
      <c r="H2" s="97"/>
      <c r="I2" s="98"/>
      <c r="J2" s="98"/>
      <c r="K2" s="99"/>
      <c r="L2" s="99"/>
      <c r="M2" s="99"/>
      <c r="N2" s="100"/>
    </row>
    <row r="3" spans="1:14" ht="15.75" customHeight="1" x14ac:dyDescent="0.25">
      <c r="A3" s="96"/>
      <c r="B3" s="400" t="s">
        <v>36</v>
      </c>
      <c r="C3" s="401"/>
      <c r="D3" s="401"/>
      <c r="E3" s="401"/>
      <c r="F3" s="97"/>
      <c r="G3" s="400" t="s">
        <v>37</v>
      </c>
      <c r="H3" s="401"/>
      <c r="I3" s="401"/>
      <c r="J3" s="401"/>
      <c r="K3" s="401"/>
      <c r="L3" s="99"/>
      <c r="M3" s="99"/>
      <c r="N3" s="100"/>
    </row>
    <row r="4" spans="1:14" ht="40.5" customHeight="1" x14ac:dyDescent="0.25">
      <c r="A4" s="101"/>
      <c r="B4" s="402" t="s">
        <v>38</v>
      </c>
      <c r="C4" s="404" t="s">
        <v>39</v>
      </c>
      <c r="D4" s="404" t="s">
        <v>40</v>
      </c>
      <c r="E4" s="406"/>
      <c r="F4" s="102"/>
      <c r="G4" s="407" t="s">
        <v>41</v>
      </c>
      <c r="H4" s="408"/>
      <c r="I4" s="409"/>
      <c r="J4" s="407" t="s">
        <v>42</v>
      </c>
      <c r="K4" s="413"/>
      <c r="L4" s="103"/>
      <c r="M4" s="99"/>
      <c r="N4" s="100"/>
    </row>
    <row r="5" spans="1:14" ht="13.5" customHeight="1" thickBot="1" x14ac:dyDescent="0.3">
      <c r="A5" s="101"/>
      <c r="B5" s="403"/>
      <c r="C5" s="405"/>
      <c r="D5" s="104">
        <v>0.03</v>
      </c>
      <c r="E5" s="105">
        <v>2</v>
      </c>
      <c r="F5" s="102"/>
      <c r="G5" s="410"/>
      <c r="H5" s="411"/>
      <c r="I5" s="412"/>
      <c r="J5" s="414"/>
      <c r="K5" s="415"/>
      <c r="L5" s="103"/>
      <c r="M5" s="99"/>
      <c r="N5" s="100"/>
    </row>
    <row r="6" spans="1:14" ht="12.75" customHeight="1" x14ac:dyDescent="0.25">
      <c r="A6" s="101"/>
      <c r="B6" s="419" t="s">
        <v>43</v>
      </c>
      <c r="C6" s="420"/>
      <c r="D6" s="419" t="s">
        <v>44</v>
      </c>
      <c r="E6" s="420"/>
      <c r="F6" s="102"/>
      <c r="G6" s="421" t="s">
        <v>45</v>
      </c>
      <c r="H6" s="422"/>
      <c r="I6" s="423"/>
      <c r="J6" s="421" t="s">
        <v>44</v>
      </c>
      <c r="K6" s="424"/>
      <c r="L6" s="103"/>
      <c r="M6" s="99"/>
      <c r="N6" s="100"/>
    </row>
    <row r="7" spans="1:14" ht="12.75" customHeight="1" x14ac:dyDescent="0.25">
      <c r="A7" s="101"/>
      <c r="B7" s="106">
        <v>1</v>
      </c>
      <c r="C7" s="107" t="s">
        <v>46</v>
      </c>
      <c r="D7" s="416">
        <v>0.2</v>
      </c>
      <c r="E7" s="416"/>
      <c r="F7" s="102"/>
      <c r="G7" s="425" t="s">
        <v>47</v>
      </c>
      <c r="H7" s="426"/>
      <c r="I7" s="108" t="s">
        <v>48</v>
      </c>
      <c r="J7" s="427">
        <v>0.05</v>
      </c>
      <c r="K7" s="428"/>
      <c r="L7" s="103"/>
      <c r="M7" s="99"/>
      <c r="N7" s="100"/>
    </row>
    <row r="8" spans="1:14" ht="12.75" customHeight="1" x14ac:dyDescent="0.25">
      <c r="A8" s="101"/>
      <c r="B8" s="106">
        <v>2</v>
      </c>
      <c r="C8" s="107" t="s">
        <v>49</v>
      </c>
      <c r="D8" s="416">
        <v>1.4999999999999999E-2</v>
      </c>
      <c r="E8" s="416"/>
      <c r="F8" s="102"/>
      <c r="G8" s="425" t="s">
        <v>50</v>
      </c>
      <c r="H8" s="426"/>
      <c r="I8" s="108" t="s">
        <v>51</v>
      </c>
      <c r="J8" s="427">
        <v>7.0000000000000007E-2</v>
      </c>
      <c r="K8" s="428"/>
      <c r="L8" s="103"/>
      <c r="M8" s="99"/>
      <c r="N8" s="100"/>
    </row>
    <row r="9" spans="1:14" ht="12.75" customHeight="1" x14ac:dyDescent="0.25">
      <c r="A9" s="101"/>
      <c r="B9" s="106">
        <v>3</v>
      </c>
      <c r="C9" s="107" t="s">
        <v>52</v>
      </c>
      <c r="D9" s="416">
        <v>0.01</v>
      </c>
      <c r="E9" s="416"/>
      <c r="F9" s="102"/>
      <c r="G9" s="109" t="s">
        <v>53</v>
      </c>
      <c r="H9" s="110"/>
      <c r="I9" s="108" t="s">
        <v>54</v>
      </c>
      <c r="J9" s="427">
        <f>SUM(J10:J13)</f>
        <v>8.6500000000000007E-2</v>
      </c>
      <c r="K9" s="428"/>
      <c r="L9" s="103"/>
      <c r="M9" s="99"/>
      <c r="N9" s="100"/>
    </row>
    <row r="10" spans="1:14" ht="12.75" customHeight="1" x14ac:dyDescent="0.25">
      <c r="A10" s="101"/>
      <c r="B10" s="106">
        <v>4</v>
      </c>
      <c r="C10" s="107" t="s">
        <v>55</v>
      </c>
      <c r="D10" s="416">
        <v>2E-3</v>
      </c>
      <c r="E10" s="416"/>
      <c r="F10" s="102"/>
      <c r="G10" s="103"/>
      <c r="H10" s="111"/>
      <c r="I10" s="108" t="s">
        <v>56</v>
      </c>
      <c r="J10" s="417">
        <v>0.05</v>
      </c>
      <c r="K10" s="418"/>
      <c r="L10" s="103"/>
      <c r="M10" s="99"/>
      <c r="N10" s="100"/>
    </row>
    <row r="11" spans="1:14" ht="12.75" customHeight="1" x14ac:dyDescent="0.25">
      <c r="A11" s="101"/>
      <c r="B11" s="106">
        <v>5</v>
      </c>
      <c r="C11" s="107" t="s">
        <v>57</v>
      </c>
      <c r="D11" s="416">
        <v>2.5000000000000001E-2</v>
      </c>
      <c r="E11" s="416"/>
      <c r="F11" s="102"/>
      <c r="G11" s="103"/>
      <c r="H11" s="111"/>
      <c r="I11" s="108" t="s">
        <v>58</v>
      </c>
      <c r="J11" s="417">
        <v>0.03</v>
      </c>
      <c r="K11" s="418"/>
      <c r="L11" s="103"/>
      <c r="M11" s="99"/>
      <c r="N11" s="100"/>
    </row>
    <row r="12" spans="1:14" ht="12.75" customHeight="1" x14ac:dyDescent="0.25">
      <c r="A12" s="101"/>
      <c r="B12" s="106">
        <v>6</v>
      </c>
      <c r="C12" s="107" t="s">
        <v>59</v>
      </c>
      <c r="D12" s="416">
        <v>0.08</v>
      </c>
      <c r="E12" s="416"/>
      <c r="F12" s="102"/>
      <c r="G12" s="103"/>
      <c r="H12" s="111"/>
      <c r="I12" s="108" t="s">
        <v>60</v>
      </c>
      <c r="J12" s="417">
        <v>6.4999999999999997E-3</v>
      </c>
      <c r="K12" s="418"/>
      <c r="L12" s="103"/>
      <c r="M12" s="99"/>
      <c r="N12" s="100"/>
    </row>
    <row r="13" spans="1:14" ht="12.75" customHeight="1" x14ac:dyDescent="0.25">
      <c r="A13" s="101"/>
      <c r="B13" s="106">
        <v>7</v>
      </c>
      <c r="C13" s="107" t="s">
        <v>61</v>
      </c>
      <c r="D13" s="416">
        <f>D5*E5</f>
        <v>0.06</v>
      </c>
      <c r="E13" s="416"/>
      <c r="F13" s="102"/>
      <c r="G13" s="112"/>
      <c r="H13" s="113"/>
      <c r="I13" s="108" t="s">
        <v>62</v>
      </c>
      <c r="J13" s="417">
        <v>0</v>
      </c>
      <c r="K13" s="418"/>
      <c r="L13" s="103"/>
      <c r="M13" s="99"/>
      <c r="N13" s="100"/>
    </row>
    <row r="14" spans="1:14" ht="13.5" customHeight="1" x14ac:dyDescent="0.25">
      <c r="A14" s="101"/>
      <c r="B14" s="106">
        <v>8</v>
      </c>
      <c r="C14" s="107" t="s">
        <v>63</v>
      </c>
      <c r="D14" s="416">
        <v>6.0000000000000001E-3</v>
      </c>
      <c r="E14" s="416"/>
      <c r="F14" s="102"/>
      <c r="G14" s="433" t="s">
        <v>64</v>
      </c>
      <c r="H14" s="434"/>
      <c r="I14" s="435"/>
      <c r="J14" s="436">
        <f>(((1+J7)*(1+J8))/(1-J9))-1</f>
        <v>0.22988505747126453</v>
      </c>
      <c r="K14" s="437"/>
      <c r="L14" s="103"/>
      <c r="M14" s="99"/>
      <c r="N14" s="100"/>
    </row>
    <row r="15" spans="1:14" ht="13.5" customHeight="1" thickBot="1" x14ac:dyDescent="0.3">
      <c r="A15" s="101"/>
      <c r="B15" s="431" t="s">
        <v>65</v>
      </c>
      <c r="C15" s="432"/>
      <c r="D15" s="438">
        <f>SUM(D7:D14)</f>
        <v>0.39800000000000008</v>
      </c>
      <c r="E15" s="438"/>
      <c r="F15" s="114"/>
      <c r="G15" s="439" t="s">
        <v>66</v>
      </c>
      <c r="H15" s="440"/>
      <c r="I15" s="115"/>
      <c r="J15" s="115"/>
      <c r="K15" s="116"/>
      <c r="L15" s="103"/>
      <c r="M15" s="99"/>
      <c r="N15" s="100"/>
    </row>
    <row r="16" spans="1:14" ht="12.75" customHeight="1" x14ac:dyDescent="0.25">
      <c r="A16" s="101"/>
      <c r="B16" s="419" t="s">
        <v>67</v>
      </c>
      <c r="C16" s="420"/>
      <c r="D16" s="419" t="s">
        <v>44</v>
      </c>
      <c r="E16" s="420"/>
      <c r="F16" s="102"/>
      <c r="G16" s="103"/>
      <c r="H16" s="99"/>
      <c r="I16" s="99"/>
      <c r="J16" s="99"/>
      <c r="K16" s="111"/>
      <c r="L16" s="103"/>
      <c r="M16" s="99"/>
      <c r="N16" s="100"/>
    </row>
    <row r="17" spans="1:14" ht="27.75" customHeight="1" x14ac:dyDescent="0.25">
      <c r="A17" s="101"/>
      <c r="B17" s="117"/>
      <c r="C17" s="118"/>
      <c r="D17" s="119" t="s">
        <v>68</v>
      </c>
      <c r="E17" s="120" t="s">
        <v>69</v>
      </c>
      <c r="F17" s="102"/>
      <c r="G17" s="103"/>
      <c r="H17" s="99"/>
      <c r="I17" s="99"/>
      <c r="J17" s="99"/>
      <c r="K17" s="111"/>
      <c r="L17" s="103"/>
      <c r="M17" s="99"/>
      <c r="N17" s="100"/>
    </row>
    <row r="18" spans="1:14" ht="12.75" customHeight="1" x14ac:dyDescent="0.25">
      <c r="A18" s="101"/>
      <c r="B18" s="106">
        <v>9</v>
      </c>
      <c r="C18" s="107" t="s">
        <v>70</v>
      </c>
      <c r="D18" s="121">
        <v>8.3299999999999999E-2</v>
      </c>
      <c r="E18" s="121">
        <v>9.0899999999999995E-2</v>
      </c>
      <c r="F18" s="102"/>
      <c r="G18" s="122" t="s">
        <v>71</v>
      </c>
      <c r="H18" s="123"/>
      <c r="I18" s="99"/>
      <c r="J18" s="99"/>
      <c r="K18" s="111"/>
      <c r="L18" s="103"/>
      <c r="M18" s="99"/>
      <c r="N18" s="100"/>
    </row>
    <row r="19" spans="1:14" ht="12.75" customHeight="1" x14ac:dyDescent="0.25">
      <c r="A19" s="101"/>
      <c r="B19" s="106">
        <v>10</v>
      </c>
      <c r="C19" s="107" t="s">
        <v>72</v>
      </c>
      <c r="D19" s="121">
        <v>8.3299999999999999E-2</v>
      </c>
      <c r="E19" s="121">
        <v>9.0899999999999995E-2</v>
      </c>
      <c r="F19" s="102"/>
      <c r="G19" s="124" t="s">
        <v>73</v>
      </c>
      <c r="H19" s="99"/>
      <c r="I19" s="99"/>
      <c r="J19" s="99"/>
      <c r="K19" s="111"/>
      <c r="L19" s="103"/>
      <c r="M19" s="99"/>
      <c r="N19" s="100"/>
    </row>
    <row r="20" spans="1:14" ht="12.75" customHeight="1" x14ac:dyDescent="0.25">
      <c r="A20" s="101"/>
      <c r="B20" s="106">
        <v>11</v>
      </c>
      <c r="C20" s="107" t="s">
        <v>74</v>
      </c>
      <c r="D20" s="121">
        <v>2.7799999999999998E-2</v>
      </c>
      <c r="E20" s="121">
        <v>3.0300000000000001E-2</v>
      </c>
      <c r="F20" s="102"/>
      <c r="G20" s="124" t="s">
        <v>75</v>
      </c>
      <c r="H20" s="99"/>
      <c r="I20" s="99"/>
      <c r="J20" s="99"/>
      <c r="K20" s="111"/>
      <c r="L20" s="103"/>
      <c r="M20" s="99"/>
      <c r="N20" s="100"/>
    </row>
    <row r="21" spans="1:14" ht="13.5" customHeight="1" thickBot="1" x14ac:dyDescent="0.3">
      <c r="A21" s="101"/>
      <c r="B21" s="106">
        <v>12</v>
      </c>
      <c r="C21" s="125" t="s">
        <v>76</v>
      </c>
      <c r="D21" s="429">
        <v>1.3899999999999999E-2</v>
      </c>
      <c r="E21" s="430"/>
      <c r="F21" s="102"/>
      <c r="G21" s="126" t="s">
        <v>77</v>
      </c>
      <c r="H21" s="127"/>
      <c r="I21" s="127"/>
      <c r="J21" s="127"/>
      <c r="K21" s="128"/>
      <c r="L21" s="103"/>
      <c r="M21" s="99"/>
      <c r="N21" s="100"/>
    </row>
    <row r="22" spans="1:14" ht="13.5" customHeight="1" thickBot="1" x14ac:dyDescent="0.3">
      <c r="A22" s="101"/>
      <c r="B22" s="106">
        <v>13</v>
      </c>
      <c r="C22" s="129" t="s">
        <v>78</v>
      </c>
      <c r="D22" s="429">
        <v>2.0000000000000001E-4</v>
      </c>
      <c r="E22" s="430"/>
      <c r="F22" s="102"/>
      <c r="G22" s="130" t="s">
        <v>79</v>
      </c>
      <c r="H22" s="131"/>
      <c r="I22" s="131"/>
      <c r="J22" s="131"/>
      <c r="K22" s="132"/>
      <c r="L22" s="103"/>
      <c r="M22" s="99"/>
      <c r="N22" s="100"/>
    </row>
    <row r="23" spans="1:14" ht="13.5" customHeight="1" x14ac:dyDescent="0.25">
      <c r="A23" s="101"/>
      <c r="B23" s="106">
        <v>14</v>
      </c>
      <c r="C23" s="107" t="s">
        <v>80</v>
      </c>
      <c r="D23" s="429">
        <v>2.8E-3</v>
      </c>
      <c r="E23" s="430"/>
      <c r="F23" s="102"/>
      <c r="G23" s="133" t="s">
        <v>81</v>
      </c>
      <c r="H23" s="134"/>
      <c r="I23" s="135"/>
      <c r="J23" s="135"/>
      <c r="K23" s="136"/>
      <c r="L23" s="103"/>
      <c r="M23" s="99"/>
      <c r="N23" s="100"/>
    </row>
    <row r="24" spans="1:14" ht="13.5" customHeight="1" x14ac:dyDescent="0.25">
      <c r="A24" s="101"/>
      <c r="B24" s="106">
        <v>15</v>
      </c>
      <c r="C24" s="107" t="s">
        <v>82</v>
      </c>
      <c r="D24" s="429">
        <v>2.9999999999999997E-4</v>
      </c>
      <c r="E24" s="430"/>
      <c r="F24" s="137"/>
      <c r="G24" s="138"/>
      <c r="H24" s="138"/>
      <c r="I24" s="139"/>
      <c r="J24" s="139"/>
      <c r="K24" s="139"/>
      <c r="L24" s="99"/>
      <c r="M24" s="99"/>
      <c r="N24" s="100"/>
    </row>
    <row r="25" spans="1:14" ht="13.5" customHeight="1" thickBot="1" x14ac:dyDescent="0.3">
      <c r="A25" s="101"/>
      <c r="B25" s="431" t="s">
        <v>83</v>
      </c>
      <c r="C25" s="432"/>
      <c r="D25" s="140">
        <f>ROUNDDOWN((SUM(D18:D20)+SUM(D21:E24)),4)</f>
        <v>0.21160000000000001</v>
      </c>
      <c r="E25" s="140">
        <f>SUM(E18:E20)+SUM(D21:E24)</f>
        <v>0.22929999999999998</v>
      </c>
      <c r="F25" s="141"/>
      <c r="G25" s="441" t="s">
        <v>84</v>
      </c>
      <c r="H25" s="442"/>
      <c r="I25" s="442"/>
      <c r="J25" s="442"/>
      <c r="K25" s="442"/>
      <c r="L25" s="99"/>
      <c r="M25" s="99"/>
      <c r="N25" s="100"/>
    </row>
    <row r="26" spans="1:14" ht="25.5" customHeight="1" x14ac:dyDescent="0.25">
      <c r="A26" s="101"/>
      <c r="B26" s="419" t="s">
        <v>85</v>
      </c>
      <c r="C26" s="420"/>
      <c r="D26" s="419" t="s">
        <v>44</v>
      </c>
      <c r="E26" s="420"/>
      <c r="F26" s="114"/>
      <c r="G26" s="443" t="s">
        <v>38</v>
      </c>
      <c r="H26" s="444"/>
      <c r="I26" s="445"/>
      <c r="J26" s="119" t="s">
        <v>68</v>
      </c>
      <c r="K26" s="120" t="s">
        <v>69</v>
      </c>
      <c r="L26" s="103"/>
      <c r="M26" s="99"/>
      <c r="N26" s="100"/>
    </row>
    <row r="27" spans="1:14" ht="12.75" customHeight="1" x14ac:dyDescent="0.25">
      <c r="A27" s="101"/>
      <c r="B27" s="142">
        <v>16</v>
      </c>
      <c r="C27" s="143" t="s">
        <v>86</v>
      </c>
      <c r="D27" s="446">
        <v>4.1999999999999997E-3</v>
      </c>
      <c r="E27" s="446"/>
      <c r="F27" s="102"/>
      <c r="G27" s="144" t="s">
        <v>43</v>
      </c>
      <c r="H27" s="145"/>
      <c r="I27" s="146"/>
      <c r="J27" s="147">
        <f>D15</f>
        <v>0.39800000000000008</v>
      </c>
      <c r="K27" s="147">
        <f>D15</f>
        <v>0.39800000000000008</v>
      </c>
      <c r="L27" s="103"/>
      <c r="M27" s="99"/>
      <c r="N27" s="100"/>
    </row>
    <row r="28" spans="1:14" ht="12.75" customHeight="1" x14ac:dyDescent="0.25">
      <c r="A28" s="101"/>
      <c r="B28" s="142">
        <v>17</v>
      </c>
      <c r="C28" s="143" t="s">
        <v>87</v>
      </c>
      <c r="D28" s="446">
        <v>4.0000000000000002E-4</v>
      </c>
      <c r="E28" s="446"/>
      <c r="F28" s="102"/>
      <c r="G28" s="148" t="s">
        <v>39</v>
      </c>
      <c r="H28" s="149"/>
      <c r="I28" s="150"/>
      <c r="J28" s="451" t="s">
        <v>44</v>
      </c>
      <c r="K28" s="452"/>
      <c r="L28" s="103"/>
      <c r="M28" s="99"/>
      <c r="N28" s="100"/>
    </row>
    <row r="29" spans="1:14" ht="12.75" customHeight="1" x14ac:dyDescent="0.25">
      <c r="A29" s="101"/>
      <c r="B29" s="142">
        <v>18</v>
      </c>
      <c r="C29" s="151" t="s">
        <v>88</v>
      </c>
      <c r="D29" s="446">
        <v>8.0000000000000004E-4</v>
      </c>
      <c r="E29" s="446"/>
      <c r="F29" s="102"/>
      <c r="G29" s="144" t="s">
        <v>89</v>
      </c>
      <c r="H29" s="145"/>
      <c r="I29" s="146"/>
      <c r="J29" s="147">
        <f>D18</f>
        <v>8.3299999999999999E-2</v>
      </c>
      <c r="K29" s="147">
        <f>E18</f>
        <v>9.0899999999999995E-2</v>
      </c>
      <c r="L29" s="103"/>
      <c r="M29" s="99"/>
      <c r="N29" s="100"/>
    </row>
    <row r="30" spans="1:14" ht="12.75" customHeight="1" x14ac:dyDescent="0.25">
      <c r="A30" s="101"/>
      <c r="B30" s="142">
        <v>19</v>
      </c>
      <c r="C30" s="151" t="s">
        <v>90</v>
      </c>
      <c r="D30" s="446">
        <v>2.8799999999999999E-2</v>
      </c>
      <c r="E30" s="446"/>
      <c r="F30" s="102"/>
      <c r="G30" s="144" t="s">
        <v>91</v>
      </c>
      <c r="H30" s="145"/>
      <c r="I30" s="146"/>
      <c r="J30" s="147">
        <f>D19</f>
        <v>8.3299999999999999E-2</v>
      </c>
      <c r="K30" s="147">
        <f>E19</f>
        <v>9.0899999999999995E-2</v>
      </c>
      <c r="L30" s="103"/>
      <c r="M30" s="99"/>
      <c r="N30" s="100"/>
    </row>
    <row r="31" spans="1:14" ht="13.5" customHeight="1" thickBot="1" x14ac:dyDescent="0.3">
      <c r="A31" s="101"/>
      <c r="B31" s="431" t="s">
        <v>92</v>
      </c>
      <c r="C31" s="432"/>
      <c r="D31" s="438">
        <f>SUM(D27:D30)</f>
        <v>3.4200000000000001E-2</v>
      </c>
      <c r="E31" s="438"/>
      <c r="F31" s="102"/>
      <c r="G31" s="453" t="s">
        <v>93</v>
      </c>
      <c r="H31" s="454"/>
      <c r="I31" s="455"/>
      <c r="J31" s="459">
        <f>SUM(J29:J30)</f>
        <v>0.1666</v>
      </c>
      <c r="K31" s="459">
        <f>SUM(K29:K30)</f>
        <v>0.18179999999999999</v>
      </c>
      <c r="L31" s="103"/>
      <c r="M31" s="99"/>
      <c r="N31" s="100"/>
    </row>
    <row r="32" spans="1:14" ht="12.75" customHeight="1" x14ac:dyDescent="0.25">
      <c r="A32" s="101"/>
      <c r="B32" s="419" t="s">
        <v>94</v>
      </c>
      <c r="C32" s="420"/>
      <c r="D32" s="419" t="s">
        <v>44</v>
      </c>
      <c r="E32" s="420"/>
      <c r="F32" s="102"/>
      <c r="G32" s="456"/>
      <c r="H32" s="457"/>
      <c r="I32" s="458"/>
      <c r="J32" s="460"/>
      <c r="K32" s="461"/>
      <c r="L32" s="103"/>
      <c r="M32" s="99"/>
      <c r="N32" s="100"/>
    </row>
    <row r="33" spans="1:14" ht="12.75" customHeight="1" x14ac:dyDescent="0.25">
      <c r="A33" s="101"/>
      <c r="B33" s="106">
        <v>20</v>
      </c>
      <c r="C33" s="129" t="s">
        <v>95</v>
      </c>
      <c r="D33" s="152">
        <f>D15*(D25-D20)</f>
        <v>7.315240000000002E-2</v>
      </c>
      <c r="E33" s="152">
        <f>D15*(E25-E20)</f>
        <v>7.9202000000000009E-2</v>
      </c>
      <c r="F33" s="102"/>
      <c r="G33" s="144" t="s">
        <v>96</v>
      </c>
      <c r="H33" s="145"/>
      <c r="I33" s="146"/>
      <c r="J33" s="147">
        <f>J27*J31</f>
        <v>6.6306800000000013E-2</v>
      </c>
      <c r="K33" s="147">
        <f>K27*K31</f>
        <v>7.2356400000000015E-2</v>
      </c>
      <c r="L33" s="103"/>
      <c r="M33" s="99"/>
      <c r="N33" s="100"/>
    </row>
    <row r="34" spans="1:14" ht="13.5" customHeight="1" thickBot="1" x14ac:dyDescent="0.3">
      <c r="A34" s="101"/>
      <c r="B34" s="431" t="s">
        <v>97</v>
      </c>
      <c r="C34" s="432"/>
      <c r="D34" s="153">
        <f>SUM(D33)</f>
        <v>7.315240000000002E-2</v>
      </c>
      <c r="E34" s="153">
        <f>SUM(E33)</f>
        <v>7.9202000000000009E-2</v>
      </c>
      <c r="F34" s="102"/>
      <c r="G34" s="144" t="s">
        <v>98</v>
      </c>
      <c r="H34" s="145"/>
      <c r="I34" s="146"/>
      <c r="J34" s="147">
        <f>D20</f>
        <v>2.7799999999999998E-2</v>
      </c>
      <c r="K34" s="147">
        <f>E20</f>
        <v>3.0300000000000001E-2</v>
      </c>
      <c r="L34" s="103"/>
      <c r="M34" s="99"/>
      <c r="N34" s="100"/>
    </row>
    <row r="35" spans="1:14" ht="24" customHeight="1" x14ac:dyDescent="0.25">
      <c r="A35" s="101"/>
      <c r="B35" s="447" t="s">
        <v>99</v>
      </c>
      <c r="C35" s="448"/>
      <c r="D35" s="154" t="s">
        <v>68</v>
      </c>
      <c r="E35" s="155" t="s">
        <v>69</v>
      </c>
      <c r="F35" s="102"/>
      <c r="G35" s="144" t="s">
        <v>100</v>
      </c>
      <c r="H35" s="145"/>
      <c r="I35" s="146"/>
      <c r="J35" s="147">
        <f>D30</f>
        <v>2.8799999999999999E-2</v>
      </c>
      <c r="K35" s="147">
        <f>D30</f>
        <v>2.8799999999999999E-2</v>
      </c>
      <c r="L35" s="103"/>
      <c r="M35" s="99"/>
      <c r="N35" s="100"/>
    </row>
    <row r="36" spans="1:14" ht="13.5" customHeight="1" x14ac:dyDescent="0.25">
      <c r="A36" s="101"/>
      <c r="B36" s="449"/>
      <c r="C36" s="450"/>
      <c r="D36" s="156">
        <f>ROUNDDOWN((D15+D25+D31+D34),5)</f>
        <v>0.71694999999999998</v>
      </c>
      <c r="E36" s="156">
        <f>(D15+E25+D31+E34)</f>
        <v>0.74070200000000008</v>
      </c>
      <c r="F36" s="102"/>
      <c r="G36" s="157" t="s">
        <v>101</v>
      </c>
      <c r="H36" s="158"/>
      <c r="I36" s="159"/>
      <c r="J36" s="160">
        <f>SUM(J31:J35)</f>
        <v>0.28950680000000001</v>
      </c>
      <c r="K36" s="160">
        <f>SUM(K31:K35)</f>
        <v>0.31325639999999999</v>
      </c>
      <c r="L36" s="103"/>
      <c r="M36" s="99"/>
      <c r="N36" s="100"/>
    </row>
    <row r="37" spans="1:14" ht="12.75" customHeight="1" x14ac:dyDescent="0.25">
      <c r="A37" s="96"/>
      <c r="B37" s="161" t="s">
        <v>102</v>
      </c>
      <c r="C37" s="138"/>
      <c r="D37" s="138"/>
      <c r="E37" s="138"/>
      <c r="F37" s="97"/>
      <c r="G37" s="139"/>
      <c r="H37" s="139"/>
      <c r="I37" s="139"/>
      <c r="J37" s="139"/>
      <c r="K37" s="139"/>
      <c r="L37" s="99"/>
      <c r="M37" s="99"/>
      <c r="N37" s="100"/>
    </row>
    <row r="38" spans="1:14" ht="12.75" customHeight="1" x14ac:dyDescent="0.25">
      <c r="A38" s="96"/>
      <c r="B38" s="162" t="s">
        <v>103</v>
      </c>
      <c r="C38" s="97"/>
      <c r="D38" s="97"/>
      <c r="E38" s="97"/>
      <c r="F38" s="99"/>
      <c r="G38" s="99"/>
      <c r="H38" s="99"/>
      <c r="I38" s="99"/>
      <c r="J38" s="99"/>
      <c r="K38" s="99"/>
      <c r="L38" s="99"/>
      <c r="M38" s="99"/>
      <c r="N38" s="100"/>
    </row>
    <row r="39" spans="1:14" ht="27.75" customHeight="1" x14ac:dyDescent="0.25">
      <c r="A39" s="96"/>
      <c r="B39" s="397" t="s">
        <v>104</v>
      </c>
      <c r="C39" s="397"/>
      <c r="D39" s="397"/>
      <c r="E39" s="397"/>
      <c r="F39" s="99"/>
      <c r="G39" s="99"/>
      <c r="H39" s="99"/>
      <c r="I39" s="99"/>
      <c r="J39" s="99"/>
      <c r="K39" s="99"/>
      <c r="L39" s="99"/>
      <c r="M39" s="99"/>
      <c r="N39" s="100"/>
    </row>
    <row r="40" spans="1:14" ht="12.75" customHeight="1" x14ac:dyDescent="0.25">
      <c r="A40" s="96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100"/>
    </row>
    <row r="41" spans="1:14" ht="12.75" customHeight="1" x14ac:dyDescent="0.25">
      <c r="A41" s="96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0"/>
    </row>
    <row r="42" spans="1:14" ht="12.75" customHeight="1" x14ac:dyDescent="0.25">
      <c r="A42" s="96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0"/>
    </row>
    <row r="43" spans="1:14" ht="12.75" customHeight="1" x14ac:dyDescent="0.25">
      <c r="A43" s="96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100"/>
    </row>
    <row r="44" spans="1:14" ht="12.75" customHeight="1" x14ac:dyDescent="0.25">
      <c r="A44" s="96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</row>
    <row r="45" spans="1:14" ht="13.5" customHeight="1" x14ac:dyDescent="0.25">
      <c r="A45" s="96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</row>
    <row r="46" spans="1:14" ht="12.75" customHeight="1" x14ac:dyDescent="0.25">
      <c r="A46" s="96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</row>
    <row r="47" spans="1:14" ht="12.75" customHeight="1" x14ac:dyDescent="0.25">
      <c r="A47" s="96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100"/>
    </row>
    <row r="48" spans="1:14" ht="12.75" customHeight="1" x14ac:dyDescent="0.25">
      <c r="A48" s="96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100"/>
    </row>
    <row r="49" spans="1:14" ht="12.75" customHeight="1" x14ac:dyDescent="0.25">
      <c r="A49" s="96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</row>
    <row r="50" spans="1:14" ht="12.75" customHeight="1" x14ac:dyDescent="0.25">
      <c r="A50" s="96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</row>
    <row r="51" spans="1:14" ht="12.75" customHeight="1" x14ac:dyDescent="0.25">
      <c r="A51" s="96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00"/>
    </row>
    <row r="52" spans="1:14" ht="12.75" customHeight="1" x14ac:dyDescent="0.25">
      <c r="A52" s="96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100"/>
    </row>
    <row r="53" spans="1:14" ht="12.75" customHeight="1" x14ac:dyDescent="0.25">
      <c r="A53" s="96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</row>
  </sheetData>
  <mergeCells count="60">
    <mergeCell ref="B34:C34"/>
    <mergeCell ref="B35:C36"/>
    <mergeCell ref="D28:E28"/>
    <mergeCell ref="J28:K28"/>
    <mergeCell ref="D29:E29"/>
    <mergeCell ref="D30:E30"/>
    <mergeCell ref="B31:C31"/>
    <mergeCell ref="D31:E31"/>
    <mergeCell ref="G31:I32"/>
    <mergeCell ref="J31:J32"/>
    <mergeCell ref="K31:K32"/>
    <mergeCell ref="B32:C32"/>
    <mergeCell ref="B26:C26"/>
    <mergeCell ref="D26:E26"/>
    <mergeCell ref="G26:I26"/>
    <mergeCell ref="D32:E32"/>
    <mergeCell ref="D27:E27"/>
    <mergeCell ref="D13:E13"/>
    <mergeCell ref="J13:K13"/>
    <mergeCell ref="D24:E24"/>
    <mergeCell ref="B25:C25"/>
    <mergeCell ref="D14:E14"/>
    <mergeCell ref="G14:I14"/>
    <mergeCell ref="J14:K14"/>
    <mergeCell ref="B15:C15"/>
    <mergeCell ref="D15:E15"/>
    <mergeCell ref="G15:H15"/>
    <mergeCell ref="B16:C16"/>
    <mergeCell ref="D16:E16"/>
    <mergeCell ref="D21:E21"/>
    <mergeCell ref="D22:E22"/>
    <mergeCell ref="D23:E23"/>
    <mergeCell ref="G25:K25"/>
    <mergeCell ref="D9:E9"/>
    <mergeCell ref="J9:K9"/>
    <mergeCell ref="D11:E11"/>
    <mergeCell ref="J11:K11"/>
    <mergeCell ref="D12:E12"/>
    <mergeCell ref="J12:K12"/>
    <mergeCell ref="G7:H7"/>
    <mergeCell ref="J7:K7"/>
    <mergeCell ref="D8:E8"/>
    <mergeCell ref="G8:H8"/>
    <mergeCell ref="J8:K8"/>
    <mergeCell ref="B39:E39"/>
    <mergeCell ref="B2:E2"/>
    <mergeCell ref="B3:E3"/>
    <mergeCell ref="G3:K3"/>
    <mergeCell ref="B4:B5"/>
    <mergeCell ref="C4:C5"/>
    <mergeCell ref="D4:E4"/>
    <mergeCell ref="G4:I5"/>
    <mergeCell ref="J4:K5"/>
    <mergeCell ref="D10:E10"/>
    <mergeCell ref="J10:K10"/>
    <mergeCell ref="B6:C6"/>
    <mergeCell ref="D6:E6"/>
    <mergeCell ref="G6:I6"/>
    <mergeCell ref="J6:K6"/>
    <mergeCell ref="D7:E7"/>
  </mergeCells>
  <pageMargins left="0.78740200000000005" right="0.78740200000000005" top="0.98425200000000002" bottom="0.98425200000000002" header="0.51181100000000002" footer="0.51181100000000002"/>
  <pageSetup scale="51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3:M34"/>
  <sheetViews>
    <sheetView showGridLines="0" topLeftCell="A3" zoomScaleNormal="100" zoomScalePageLayoutView="40" workbookViewId="0">
      <selection activeCell="A4" sqref="A4"/>
    </sheetView>
  </sheetViews>
  <sheetFormatPr defaultColWidth="8.85546875" defaultRowHeight="14.25" x14ac:dyDescent="0.2"/>
  <cols>
    <col min="1" max="1" width="5.28515625" style="196" customWidth="1"/>
    <col min="2" max="2" width="17.140625" style="196" customWidth="1"/>
    <col min="3" max="3" width="35.140625" style="196" customWidth="1"/>
    <col min="4" max="4" width="11.5703125" style="196" customWidth="1"/>
    <col min="5" max="6" width="14.42578125" style="196" customWidth="1"/>
    <col min="7" max="7" width="23.42578125" style="196" customWidth="1"/>
    <col min="8" max="8" width="14.140625" style="196" customWidth="1"/>
    <col min="9" max="9" width="14.85546875" style="196" customWidth="1"/>
    <col min="10" max="10" width="39.85546875" style="196" customWidth="1"/>
    <col min="11" max="13" width="12.7109375" style="196" customWidth="1"/>
    <col min="14" max="14" width="12" style="196" bestFit="1" customWidth="1"/>
    <col min="15" max="253" width="8.85546875" style="196"/>
    <col min="254" max="255" width="0" style="196" hidden="1" customWidth="1"/>
    <col min="256" max="256" width="12.140625" style="196" customWidth="1"/>
    <col min="257" max="257" width="33.85546875" style="196" customWidth="1"/>
    <col min="258" max="258" width="11.42578125" style="196" customWidth="1"/>
    <col min="259" max="260" width="0.140625" style="196" customWidth="1"/>
    <col min="261" max="263" width="12.7109375" style="196" customWidth="1"/>
    <col min="264" max="264" width="35.28515625" style="196" customWidth="1"/>
    <col min="265" max="269" width="12.7109375" style="196" customWidth="1"/>
    <col min="270" max="270" width="12" style="196" bestFit="1" customWidth="1"/>
    <col min="271" max="509" width="8.85546875" style="196"/>
    <col min="510" max="511" width="0" style="196" hidden="1" customWidth="1"/>
    <col min="512" max="512" width="12.140625" style="196" customWidth="1"/>
    <col min="513" max="513" width="33.85546875" style="196" customWidth="1"/>
    <col min="514" max="514" width="11.42578125" style="196" customWidth="1"/>
    <col min="515" max="516" width="0.140625" style="196" customWidth="1"/>
    <col min="517" max="519" width="12.7109375" style="196" customWidth="1"/>
    <col min="520" max="520" width="35.28515625" style="196" customWidth="1"/>
    <col min="521" max="525" width="12.7109375" style="196" customWidth="1"/>
    <col min="526" max="526" width="12" style="196" bestFit="1" customWidth="1"/>
    <col min="527" max="765" width="8.85546875" style="196"/>
    <col min="766" max="767" width="0" style="196" hidden="1" customWidth="1"/>
    <col min="768" max="768" width="12.140625" style="196" customWidth="1"/>
    <col min="769" max="769" width="33.85546875" style="196" customWidth="1"/>
    <col min="770" max="770" width="11.42578125" style="196" customWidth="1"/>
    <col min="771" max="772" width="0.140625" style="196" customWidth="1"/>
    <col min="773" max="775" width="12.7109375" style="196" customWidth="1"/>
    <col min="776" max="776" width="35.28515625" style="196" customWidth="1"/>
    <col min="777" max="781" width="12.7109375" style="196" customWidth="1"/>
    <col min="782" max="782" width="12" style="196" bestFit="1" customWidth="1"/>
    <col min="783" max="1021" width="8.85546875" style="196"/>
    <col min="1022" max="1023" width="0" style="196" hidden="1" customWidth="1"/>
    <col min="1024" max="1024" width="12.140625" style="196" customWidth="1"/>
    <col min="1025" max="1025" width="33.85546875" style="196" customWidth="1"/>
    <col min="1026" max="1026" width="11.42578125" style="196" customWidth="1"/>
    <col min="1027" max="1028" width="0.140625" style="196" customWidth="1"/>
    <col min="1029" max="1031" width="12.7109375" style="196" customWidth="1"/>
    <col min="1032" max="1032" width="35.28515625" style="196" customWidth="1"/>
    <col min="1033" max="1037" width="12.7109375" style="196" customWidth="1"/>
    <col min="1038" max="1038" width="12" style="196" bestFit="1" customWidth="1"/>
    <col min="1039" max="1277" width="8.85546875" style="196"/>
    <col min="1278" max="1279" width="0" style="196" hidden="1" customWidth="1"/>
    <col min="1280" max="1280" width="12.140625" style="196" customWidth="1"/>
    <col min="1281" max="1281" width="33.85546875" style="196" customWidth="1"/>
    <col min="1282" max="1282" width="11.42578125" style="196" customWidth="1"/>
    <col min="1283" max="1284" width="0.140625" style="196" customWidth="1"/>
    <col min="1285" max="1287" width="12.7109375" style="196" customWidth="1"/>
    <col min="1288" max="1288" width="35.28515625" style="196" customWidth="1"/>
    <col min="1289" max="1293" width="12.7109375" style="196" customWidth="1"/>
    <col min="1294" max="1294" width="12" style="196" bestFit="1" customWidth="1"/>
    <col min="1295" max="1533" width="8.85546875" style="196"/>
    <col min="1534" max="1535" width="0" style="196" hidden="1" customWidth="1"/>
    <col min="1536" max="1536" width="12.140625" style="196" customWidth="1"/>
    <col min="1537" max="1537" width="33.85546875" style="196" customWidth="1"/>
    <col min="1538" max="1538" width="11.42578125" style="196" customWidth="1"/>
    <col min="1539" max="1540" width="0.140625" style="196" customWidth="1"/>
    <col min="1541" max="1543" width="12.7109375" style="196" customWidth="1"/>
    <col min="1544" max="1544" width="35.28515625" style="196" customWidth="1"/>
    <col min="1545" max="1549" width="12.7109375" style="196" customWidth="1"/>
    <col min="1550" max="1550" width="12" style="196" bestFit="1" customWidth="1"/>
    <col min="1551" max="1789" width="8.85546875" style="196"/>
    <col min="1790" max="1791" width="0" style="196" hidden="1" customWidth="1"/>
    <col min="1792" max="1792" width="12.140625" style="196" customWidth="1"/>
    <col min="1793" max="1793" width="33.85546875" style="196" customWidth="1"/>
    <col min="1794" max="1794" width="11.42578125" style="196" customWidth="1"/>
    <col min="1795" max="1796" width="0.140625" style="196" customWidth="1"/>
    <col min="1797" max="1799" width="12.7109375" style="196" customWidth="1"/>
    <col min="1800" max="1800" width="35.28515625" style="196" customWidth="1"/>
    <col min="1801" max="1805" width="12.7109375" style="196" customWidth="1"/>
    <col min="1806" max="1806" width="12" style="196" bestFit="1" customWidth="1"/>
    <col min="1807" max="2045" width="8.85546875" style="196"/>
    <col min="2046" max="2047" width="0" style="196" hidden="1" customWidth="1"/>
    <col min="2048" max="2048" width="12.140625" style="196" customWidth="1"/>
    <col min="2049" max="2049" width="33.85546875" style="196" customWidth="1"/>
    <col min="2050" max="2050" width="11.42578125" style="196" customWidth="1"/>
    <col min="2051" max="2052" width="0.140625" style="196" customWidth="1"/>
    <col min="2053" max="2055" width="12.7109375" style="196" customWidth="1"/>
    <col min="2056" max="2056" width="35.28515625" style="196" customWidth="1"/>
    <col min="2057" max="2061" width="12.7109375" style="196" customWidth="1"/>
    <col min="2062" max="2062" width="12" style="196" bestFit="1" customWidth="1"/>
    <col min="2063" max="2301" width="8.85546875" style="196"/>
    <col min="2302" max="2303" width="0" style="196" hidden="1" customWidth="1"/>
    <col min="2304" max="2304" width="12.140625" style="196" customWidth="1"/>
    <col min="2305" max="2305" width="33.85546875" style="196" customWidth="1"/>
    <col min="2306" max="2306" width="11.42578125" style="196" customWidth="1"/>
    <col min="2307" max="2308" width="0.140625" style="196" customWidth="1"/>
    <col min="2309" max="2311" width="12.7109375" style="196" customWidth="1"/>
    <col min="2312" max="2312" width="35.28515625" style="196" customWidth="1"/>
    <col min="2313" max="2317" width="12.7109375" style="196" customWidth="1"/>
    <col min="2318" max="2318" width="12" style="196" bestFit="1" customWidth="1"/>
    <col min="2319" max="2557" width="8.85546875" style="196"/>
    <col min="2558" max="2559" width="0" style="196" hidden="1" customWidth="1"/>
    <col min="2560" max="2560" width="12.140625" style="196" customWidth="1"/>
    <col min="2561" max="2561" width="33.85546875" style="196" customWidth="1"/>
    <col min="2562" max="2562" width="11.42578125" style="196" customWidth="1"/>
    <col min="2563" max="2564" width="0.140625" style="196" customWidth="1"/>
    <col min="2565" max="2567" width="12.7109375" style="196" customWidth="1"/>
    <col min="2568" max="2568" width="35.28515625" style="196" customWidth="1"/>
    <col min="2569" max="2573" width="12.7109375" style="196" customWidth="1"/>
    <col min="2574" max="2574" width="12" style="196" bestFit="1" customWidth="1"/>
    <col min="2575" max="2813" width="8.85546875" style="196"/>
    <col min="2814" max="2815" width="0" style="196" hidden="1" customWidth="1"/>
    <col min="2816" max="2816" width="12.140625" style="196" customWidth="1"/>
    <col min="2817" max="2817" width="33.85546875" style="196" customWidth="1"/>
    <col min="2818" max="2818" width="11.42578125" style="196" customWidth="1"/>
    <col min="2819" max="2820" width="0.140625" style="196" customWidth="1"/>
    <col min="2821" max="2823" width="12.7109375" style="196" customWidth="1"/>
    <col min="2824" max="2824" width="35.28515625" style="196" customWidth="1"/>
    <col min="2825" max="2829" width="12.7109375" style="196" customWidth="1"/>
    <col min="2830" max="2830" width="12" style="196" bestFit="1" customWidth="1"/>
    <col min="2831" max="3069" width="8.85546875" style="196"/>
    <col min="3070" max="3071" width="0" style="196" hidden="1" customWidth="1"/>
    <col min="3072" max="3072" width="12.140625" style="196" customWidth="1"/>
    <col min="3073" max="3073" width="33.85546875" style="196" customWidth="1"/>
    <col min="3074" max="3074" width="11.42578125" style="196" customWidth="1"/>
    <col min="3075" max="3076" width="0.140625" style="196" customWidth="1"/>
    <col min="3077" max="3079" width="12.7109375" style="196" customWidth="1"/>
    <col min="3080" max="3080" width="35.28515625" style="196" customWidth="1"/>
    <col min="3081" max="3085" width="12.7109375" style="196" customWidth="1"/>
    <col min="3086" max="3086" width="12" style="196" bestFit="1" customWidth="1"/>
    <col min="3087" max="3325" width="8.85546875" style="196"/>
    <col min="3326" max="3327" width="0" style="196" hidden="1" customWidth="1"/>
    <col min="3328" max="3328" width="12.140625" style="196" customWidth="1"/>
    <col min="3329" max="3329" width="33.85546875" style="196" customWidth="1"/>
    <col min="3330" max="3330" width="11.42578125" style="196" customWidth="1"/>
    <col min="3331" max="3332" width="0.140625" style="196" customWidth="1"/>
    <col min="3333" max="3335" width="12.7109375" style="196" customWidth="1"/>
    <col min="3336" max="3336" width="35.28515625" style="196" customWidth="1"/>
    <col min="3337" max="3341" width="12.7109375" style="196" customWidth="1"/>
    <col min="3342" max="3342" width="12" style="196" bestFit="1" customWidth="1"/>
    <col min="3343" max="3581" width="8.85546875" style="196"/>
    <col min="3582" max="3583" width="0" style="196" hidden="1" customWidth="1"/>
    <col min="3584" max="3584" width="12.140625" style="196" customWidth="1"/>
    <col min="3585" max="3585" width="33.85546875" style="196" customWidth="1"/>
    <col min="3586" max="3586" width="11.42578125" style="196" customWidth="1"/>
    <col min="3587" max="3588" width="0.140625" style="196" customWidth="1"/>
    <col min="3589" max="3591" width="12.7109375" style="196" customWidth="1"/>
    <col min="3592" max="3592" width="35.28515625" style="196" customWidth="1"/>
    <col min="3593" max="3597" width="12.7109375" style="196" customWidth="1"/>
    <col min="3598" max="3598" width="12" style="196" bestFit="1" customWidth="1"/>
    <col min="3599" max="3837" width="8.85546875" style="196"/>
    <col min="3838" max="3839" width="0" style="196" hidden="1" customWidth="1"/>
    <col min="3840" max="3840" width="12.140625" style="196" customWidth="1"/>
    <col min="3841" max="3841" width="33.85546875" style="196" customWidth="1"/>
    <col min="3842" max="3842" width="11.42578125" style="196" customWidth="1"/>
    <col min="3843" max="3844" width="0.140625" style="196" customWidth="1"/>
    <col min="3845" max="3847" width="12.7109375" style="196" customWidth="1"/>
    <col min="3848" max="3848" width="35.28515625" style="196" customWidth="1"/>
    <col min="3849" max="3853" width="12.7109375" style="196" customWidth="1"/>
    <col min="3854" max="3854" width="12" style="196" bestFit="1" customWidth="1"/>
    <col min="3855" max="4093" width="8.85546875" style="196"/>
    <col min="4094" max="4095" width="0" style="196" hidden="1" customWidth="1"/>
    <col min="4096" max="4096" width="12.140625" style="196" customWidth="1"/>
    <col min="4097" max="4097" width="33.85546875" style="196" customWidth="1"/>
    <col min="4098" max="4098" width="11.42578125" style="196" customWidth="1"/>
    <col min="4099" max="4100" width="0.140625" style="196" customWidth="1"/>
    <col min="4101" max="4103" width="12.7109375" style="196" customWidth="1"/>
    <col min="4104" max="4104" width="35.28515625" style="196" customWidth="1"/>
    <col min="4105" max="4109" width="12.7109375" style="196" customWidth="1"/>
    <col min="4110" max="4110" width="12" style="196" bestFit="1" customWidth="1"/>
    <col min="4111" max="4349" width="8.85546875" style="196"/>
    <col min="4350" max="4351" width="0" style="196" hidden="1" customWidth="1"/>
    <col min="4352" max="4352" width="12.140625" style="196" customWidth="1"/>
    <col min="4353" max="4353" width="33.85546875" style="196" customWidth="1"/>
    <col min="4354" max="4354" width="11.42578125" style="196" customWidth="1"/>
    <col min="4355" max="4356" width="0.140625" style="196" customWidth="1"/>
    <col min="4357" max="4359" width="12.7109375" style="196" customWidth="1"/>
    <col min="4360" max="4360" width="35.28515625" style="196" customWidth="1"/>
    <col min="4361" max="4365" width="12.7109375" style="196" customWidth="1"/>
    <col min="4366" max="4366" width="12" style="196" bestFit="1" customWidth="1"/>
    <col min="4367" max="4605" width="8.85546875" style="196"/>
    <col min="4606" max="4607" width="0" style="196" hidden="1" customWidth="1"/>
    <col min="4608" max="4608" width="12.140625" style="196" customWidth="1"/>
    <col min="4609" max="4609" width="33.85546875" style="196" customWidth="1"/>
    <col min="4610" max="4610" width="11.42578125" style="196" customWidth="1"/>
    <col min="4611" max="4612" width="0.140625" style="196" customWidth="1"/>
    <col min="4613" max="4615" width="12.7109375" style="196" customWidth="1"/>
    <col min="4616" max="4616" width="35.28515625" style="196" customWidth="1"/>
    <col min="4617" max="4621" width="12.7109375" style="196" customWidth="1"/>
    <col min="4622" max="4622" width="12" style="196" bestFit="1" customWidth="1"/>
    <col min="4623" max="4861" width="8.85546875" style="196"/>
    <col min="4862" max="4863" width="0" style="196" hidden="1" customWidth="1"/>
    <col min="4864" max="4864" width="12.140625" style="196" customWidth="1"/>
    <col min="4865" max="4865" width="33.85546875" style="196" customWidth="1"/>
    <col min="4866" max="4866" width="11.42578125" style="196" customWidth="1"/>
    <col min="4867" max="4868" width="0.140625" style="196" customWidth="1"/>
    <col min="4869" max="4871" width="12.7109375" style="196" customWidth="1"/>
    <col min="4872" max="4872" width="35.28515625" style="196" customWidth="1"/>
    <col min="4873" max="4877" width="12.7109375" style="196" customWidth="1"/>
    <col min="4878" max="4878" width="12" style="196" bestFit="1" customWidth="1"/>
    <col min="4879" max="5117" width="8.85546875" style="196"/>
    <col min="5118" max="5119" width="0" style="196" hidden="1" customWidth="1"/>
    <col min="5120" max="5120" width="12.140625" style="196" customWidth="1"/>
    <col min="5121" max="5121" width="33.85546875" style="196" customWidth="1"/>
    <col min="5122" max="5122" width="11.42578125" style="196" customWidth="1"/>
    <col min="5123" max="5124" width="0.140625" style="196" customWidth="1"/>
    <col min="5125" max="5127" width="12.7109375" style="196" customWidth="1"/>
    <col min="5128" max="5128" width="35.28515625" style="196" customWidth="1"/>
    <col min="5129" max="5133" width="12.7109375" style="196" customWidth="1"/>
    <col min="5134" max="5134" width="12" style="196" bestFit="1" customWidth="1"/>
    <col min="5135" max="5373" width="8.85546875" style="196"/>
    <col min="5374" max="5375" width="0" style="196" hidden="1" customWidth="1"/>
    <col min="5376" max="5376" width="12.140625" style="196" customWidth="1"/>
    <col min="5377" max="5377" width="33.85546875" style="196" customWidth="1"/>
    <col min="5378" max="5378" width="11.42578125" style="196" customWidth="1"/>
    <col min="5379" max="5380" width="0.140625" style="196" customWidth="1"/>
    <col min="5381" max="5383" width="12.7109375" style="196" customWidth="1"/>
    <col min="5384" max="5384" width="35.28515625" style="196" customWidth="1"/>
    <col min="5385" max="5389" width="12.7109375" style="196" customWidth="1"/>
    <col min="5390" max="5390" width="12" style="196" bestFit="1" customWidth="1"/>
    <col min="5391" max="5629" width="8.85546875" style="196"/>
    <col min="5630" max="5631" width="0" style="196" hidden="1" customWidth="1"/>
    <col min="5632" max="5632" width="12.140625" style="196" customWidth="1"/>
    <col min="5633" max="5633" width="33.85546875" style="196" customWidth="1"/>
    <col min="5634" max="5634" width="11.42578125" style="196" customWidth="1"/>
    <col min="5635" max="5636" width="0.140625" style="196" customWidth="1"/>
    <col min="5637" max="5639" width="12.7109375" style="196" customWidth="1"/>
    <col min="5640" max="5640" width="35.28515625" style="196" customWidth="1"/>
    <col min="5641" max="5645" width="12.7109375" style="196" customWidth="1"/>
    <col min="5646" max="5646" width="12" style="196" bestFit="1" customWidth="1"/>
    <col min="5647" max="5885" width="8.85546875" style="196"/>
    <col min="5886" max="5887" width="0" style="196" hidden="1" customWidth="1"/>
    <col min="5888" max="5888" width="12.140625" style="196" customWidth="1"/>
    <col min="5889" max="5889" width="33.85546875" style="196" customWidth="1"/>
    <col min="5890" max="5890" width="11.42578125" style="196" customWidth="1"/>
    <col min="5891" max="5892" width="0.140625" style="196" customWidth="1"/>
    <col min="5893" max="5895" width="12.7109375" style="196" customWidth="1"/>
    <col min="5896" max="5896" width="35.28515625" style="196" customWidth="1"/>
    <col min="5897" max="5901" width="12.7109375" style="196" customWidth="1"/>
    <col min="5902" max="5902" width="12" style="196" bestFit="1" customWidth="1"/>
    <col min="5903" max="6141" width="8.85546875" style="196"/>
    <col min="6142" max="6143" width="0" style="196" hidden="1" customWidth="1"/>
    <col min="6144" max="6144" width="12.140625" style="196" customWidth="1"/>
    <col min="6145" max="6145" width="33.85546875" style="196" customWidth="1"/>
    <col min="6146" max="6146" width="11.42578125" style="196" customWidth="1"/>
    <col min="6147" max="6148" width="0.140625" style="196" customWidth="1"/>
    <col min="6149" max="6151" width="12.7109375" style="196" customWidth="1"/>
    <col min="6152" max="6152" width="35.28515625" style="196" customWidth="1"/>
    <col min="6153" max="6157" width="12.7109375" style="196" customWidth="1"/>
    <col min="6158" max="6158" width="12" style="196" bestFit="1" customWidth="1"/>
    <col min="6159" max="6397" width="8.85546875" style="196"/>
    <col min="6398" max="6399" width="0" style="196" hidden="1" customWidth="1"/>
    <col min="6400" max="6400" width="12.140625" style="196" customWidth="1"/>
    <col min="6401" max="6401" width="33.85546875" style="196" customWidth="1"/>
    <col min="6402" max="6402" width="11.42578125" style="196" customWidth="1"/>
    <col min="6403" max="6404" width="0.140625" style="196" customWidth="1"/>
    <col min="6405" max="6407" width="12.7109375" style="196" customWidth="1"/>
    <col min="6408" max="6408" width="35.28515625" style="196" customWidth="1"/>
    <col min="6409" max="6413" width="12.7109375" style="196" customWidth="1"/>
    <col min="6414" max="6414" width="12" style="196" bestFit="1" customWidth="1"/>
    <col min="6415" max="6653" width="8.85546875" style="196"/>
    <col min="6654" max="6655" width="0" style="196" hidden="1" customWidth="1"/>
    <col min="6656" max="6656" width="12.140625" style="196" customWidth="1"/>
    <col min="6657" max="6657" width="33.85546875" style="196" customWidth="1"/>
    <col min="6658" max="6658" width="11.42578125" style="196" customWidth="1"/>
    <col min="6659" max="6660" width="0.140625" style="196" customWidth="1"/>
    <col min="6661" max="6663" width="12.7109375" style="196" customWidth="1"/>
    <col min="6664" max="6664" width="35.28515625" style="196" customWidth="1"/>
    <col min="6665" max="6669" width="12.7109375" style="196" customWidth="1"/>
    <col min="6670" max="6670" width="12" style="196" bestFit="1" customWidth="1"/>
    <col min="6671" max="6909" width="8.85546875" style="196"/>
    <col min="6910" max="6911" width="0" style="196" hidden="1" customWidth="1"/>
    <col min="6912" max="6912" width="12.140625" style="196" customWidth="1"/>
    <col min="6913" max="6913" width="33.85546875" style="196" customWidth="1"/>
    <col min="6914" max="6914" width="11.42578125" style="196" customWidth="1"/>
    <col min="6915" max="6916" width="0.140625" style="196" customWidth="1"/>
    <col min="6917" max="6919" width="12.7109375" style="196" customWidth="1"/>
    <col min="6920" max="6920" width="35.28515625" style="196" customWidth="1"/>
    <col min="6921" max="6925" width="12.7109375" style="196" customWidth="1"/>
    <col min="6926" max="6926" width="12" style="196" bestFit="1" customWidth="1"/>
    <col min="6927" max="7165" width="8.85546875" style="196"/>
    <col min="7166" max="7167" width="0" style="196" hidden="1" customWidth="1"/>
    <col min="7168" max="7168" width="12.140625" style="196" customWidth="1"/>
    <col min="7169" max="7169" width="33.85546875" style="196" customWidth="1"/>
    <col min="7170" max="7170" width="11.42578125" style="196" customWidth="1"/>
    <col min="7171" max="7172" width="0.140625" style="196" customWidth="1"/>
    <col min="7173" max="7175" width="12.7109375" style="196" customWidth="1"/>
    <col min="7176" max="7176" width="35.28515625" style="196" customWidth="1"/>
    <col min="7177" max="7181" width="12.7109375" style="196" customWidth="1"/>
    <col min="7182" max="7182" width="12" style="196" bestFit="1" customWidth="1"/>
    <col min="7183" max="7421" width="8.85546875" style="196"/>
    <col min="7422" max="7423" width="0" style="196" hidden="1" customWidth="1"/>
    <col min="7424" max="7424" width="12.140625" style="196" customWidth="1"/>
    <col min="7425" max="7425" width="33.85546875" style="196" customWidth="1"/>
    <col min="7426" max="7426" width="11.42578125" style="196" customWidth="1"/>
    <col min="7427" max="7428" width="0.140625" style="196" customWidth="1"/>
    <col min="7429" max="7431" width="12.7109375" style="196" customWidth="1"/>
    <col min="7432" max="7432" width="35.28515625" style="196" customWidth="1"/>
    <col min="7433" max="7437" width="12.7109375" style="196" customWidth="1"/>
    <col min="7438" max="7438" width="12" style="196" bestFit="1" customWidth="1"/>
    <col min="7439" max="7677" width="8.85546875" style="196"/>
    <col min="7678" max="7679" width="0" style="196" hidden="1" customWidth="1"/>
    <col min="7680" max="7680" width="12.140625" style="196" customWidth="1"/>
    <col min="7681" max="7681" width="33.85546875" style="196" customWidth="1"/>
    <col min="7682" max="7682" width="11.42578125" style="196" customWidth="1"/>
    <col min="7683" max="7684" width="0.140625" style="196" customWidth="1"/>
    <col min="7685" max="7687" width="12.7109375" style="196" customWidth="1"/>
    <col min="7688" max="7688" width="35.28515625" style="196" customWidth="1"/>
    <col min="7689" max="7693" width="12.7109375" style="196" customWidth="1"/>
    <col min="7694" max="7694" width="12" style="196" bestFit="1" customWidth="1"/>
    <col min="7695" max="7933" width="8.85546875" style="196"/>
    <col min="7934" max="7935" width="0" style="196" hidden="1" customWidth="1"/>
    <col min="7936" max="7936" width="12.140625" style="196" customWidth="1"/>
    <col min="7937" max="7937" width="33.85546875" style="196" customWidth="1"/>
    <col min="7938" max="7938" width="11.42578125" style="196" customWidth="1"/>
    <col min="7939" max="7940" width="0.140625" style="196" customWidth="1"/>
    <col min="7941" max="7943" width="12.7109375" style="196" customWidth="1"/>
    <col min="7944" max="7944" width="35.28515625" style="196" customWidth="1"/>
    <col min="7945" max="7949" width="12.7109375" style="196" customWidth="1"/>
    <col min="7950" max="7950" width="12" style="196" bestFit="1" customWidth="1"/>
    <col min="7951" max="8189" width="8.85546875" style="196"/>
    <col min="8190" max="8191" width="0" style="196" hidden="1" customWidth="1"/>
    <col min="8192" max="8192" width="12.140625" style="196" customWidth="1"/>
    <col min="8193" max="8193" width="33.85546875" style="196" customWidth="1"/>
    <col min="8194" max="8194" width="11.42578125" style="196" customWidth="1"/>
    <col min="8195" max="8196" width="0.140625" style="196" customWidth="1"/>
    <col min="8197" max="8199" width="12.7109375" style="196" customWidth="1"/>
    <col min="8200" max="8200" width="35.28515625" style="196" customWidth="1"/>
    <col min="8201" max="8205" width="12.7109375" style="196" customWidth="1"/>
    <col min="8206" max="8206" width="12" style="196" bestFit="1" customWidth="1"/>
    <col min="8207" max="8445" width="8.85546875" style="196"/>
    <col min="8446" max="8447" width="0" style="196" hidden="1" customWidth="1"/>
    <col min="8448" max="8448" width="12.140625" style="196" customWidth="1"/>
    <col min="8449" max="8449" width="33.85546875" style="196" customWidth="1"/>
    <col min="8450" max="8450" width="11.42578125" style="196" customWidth="1"/>
    <col min="8451" max="8452" width="0.140625" style="196" customWidth="1"/>
    <col min="8453" max="8455" width="12.7109375" style="196" customWidth="1"/>
    <col min="8456" max="8456" width="35.28515625" style="196" customWidth="1"/>
    <col min="8457" max="8461" width="12.7109375" style="196" customWidth="1"/>
    <col min="8462" max="8462" width="12" style="196" bestFit="1" customWidth="1"/>
    <col min="8463" max="8701" width="8.85546875" style="196"/>
    <col min="8702" max="8703" width="0" style="196" hidden="1" customWidth="1"/>
    <col min="8704" max="8704" width="12.140625" style="196" customWidth="1"/>
    <col min="8705" max="8705" width="33.85546875" style="196" customWidth="1"/>
    <col min="8706" max="8706" width="11.42578125" style="196" customWidth="1"/>
    <col min="8707" max="8708" width="0.140625" style="196" customWidth="1"/>
    <col min="8709" max="8711" width="12.7109375" style="196" customWidth="1"/>
    <col min="8712" max="8712" width="35.28515625" style="196" customWidth="1"/>
    <col min="8713" max="8717" width="12.7109375" style="196" customWidth="1"/>
    <col min="8718" max="8718" width="12" style="196" bestFit="1" customWidth="1"/>
    <col min="8719" max="8957" width="8.85546875" style="196"/>
    <col min="8958" max="8959" width="0" style="196" hidden="1" customWidth="1"/>
    <col min="8960" max="8960" width="12.140625" style="196" customWidth="1"/>
    <col min="8961" max="8961" width="33.85546875" style="196" customWidth="1"/>
    <col min="8962" max="8962" width="11.42578125" style="196" customWidth="1"/>
    <col min="8963" max="8964" width="0.140625" style="196" customWidth="1"/>
    <col min="8965" max="8967" width="12.7109375" style="196" customWidth="1"/>
    <col min="8968" max="8968" width="35.28515625" style="196" customWidth="1"/>
    <col min="8969" max="8973" width="12.7109375" style="196" customWidth="1"/>
    <col min="8974" max="8974" width="12" style="196" bestFit="1" customWidth="1"/>
    <col min="8975" max="9213" width="8.85546875" style="196"/>
    <col min="9214" max="9215" width="0" style="196" hidden="1" customWidth="1"/>
    <col min="9216" max="9216" width="12.140625" style="196" customWidth="1"/>
    <col min="9217" max="9217" width="33.85546875" style="196" customWidth="1"/>
    <col min="9218" max="9218" width="11.42578125" style="196" customWidth="1"/>
    <col min="9219" max="9220" width="0.140625" style="196" customWidth="1"/>
    <col min="9221" max="9223" width="12.7109375" style="196" customWidth="1"/>
    <col min="9224" max="9224" width="35.28515625" style="196" customWidth="1"/>
    <col min="9225" max="9229" width="12.7109375" style="196" customWidth="1"/>
    <col min="9230" max="9230" width="12" style="196" bestFit="1" customWidth="1"/>
    <col min="9231" max="9469" width="8.85546875" style="196"/>
    <col min="9470" max="9471" width="0" style="196" hidden="1" customWidth="1"/>
    <col min="9472" max="9472" width="12.140625" style="196" customWidth="1"/>
    <col min="9473" max="9473" width="33.85546875" style="196" customWidth="1"/>
    <col min="9474" max="9474" width="11.42578125" style="196" customWidth="1"/>
    <col min="9475" max="9476" width="0.140625" style="196" customWidth="1"/>
    <col min="9477" max="9479" width="12.7109375" style="196" customWidth="1"/>
    <col min="9480" max="9480" width="35.28515625" style="196" customWidth="1"/>
    <col min="9481" max="9485" width="12.7109375" style="196" customWidth="1"/>
    <col min="9486" max="9486" width="12" style="196" bestFit="1" customWidth="1"/>
    <col min="9487" max="9725" width="8.85546875" style="196"/>
    <col min="9726" max="9727" width="0" style="196" hidden="1" customWidth="1"/>
    <col min="9728" max="9728" width="12.140625" style="196" customWidth="1"/>
    <col min="9729" max="9729" width="33.85546875" style="196" customWidth="1"/>
    <col min="9730" max="9730" width="11.42578125" style="196" customWidth="1"/>
    <col min="9731" max="9732" width="0.140625" style="196" customWidth="1"/>
    <col min="9733" max="9735" width="12.7109375" style="196" customWidth="1"/>
    <col min="9736" max="9736" width="35.28515625" style="196" customWidth="1"/>
    <col min="9737" max="9741" width="12.7109375" style="196" customWidth="1"/>
    <col min="9742" max="9742" width="12" style="196" bestFit="1" customWidth="1"/>
    <col min="9743" max="9981" width="8.85546875" style="196"/>
    <col min="9982" max="9983" width="0" style="196" hidden="1" customWidth="1"/>
    <col min="9984" max="9984" width="12.140625" style="196" customWidth="1"/>
    <col min="9985" max="9985" width="33.85546875" style="196" customWidth="1"/>
    <col min="9986" max="9986" width="11.42578125" style="196" customWidth="1"/>
    <col min="9987" max="9988" width="0.140625" style="196" customWidth="1"/>
    <col min="9989" max="9991" width="12.7109375" style="196" customWidth="1"/>
    <col min="9992" max="9992" width="35.28515625" style="196" customWidth="1"/>
    <col min="9993" max="9997" width="12.7109375" style="196" customWidth="1"/>
    <col min="9998" max="9998" width="12" style="196" bestFit="1" customWidth="1"/>
    <col min="9999" max="10237" width="8.85546875" style="196"/>
    <col min="10238" max="10239" width="0" style="196" hidden="1" customWidth="1"/>
    <col min="10240" max="10240" width="12.140625" style="196" customWidth="1"/>
    <col min="10241" max="10241" width="33.85546875" style="196" customWidth="1"/>
    <col min="10242" max="10242" width="11.42578125" style="196" customWidth="1"/>
    <col min="10243" max="10244" width="0.140625" style="196" customWidth="1"/>
    <col min="10245" max="10247" width="12.7109375" style="196" customWidth="1"/>
    <col min="10248" max="10248" width="35.28515625" style="196" customWidth="1"/>
    <col min="10249" max="10253" width="12.7109375" style="196" customWidth="1"/>
    <col min="10254" max="10254" width="12" style="196" bestFit="1" customWidth="1"/>
    <col min="10255" max="10493" width="8.85546875" style="196"/>
    <col min="10494" max="10495" width="0" style="196" hidden="1" customWidth="1"/>
    <col min="10496" max="10496" width="12.140625" style="196" customWidth="1"/>
    <col min="10497" max="10497" width="33.85546875" style="196" customWidth="1"/>
    <col min="10498" max="10498" width="11.42578125" style="196" customWidth="1"/>
    <col min="10499" max="10500" width="0.140625" style="196" customWidth="1"/>
    <col min="10501" max="10503" width="12.7109375" style="196" customWidth="1"/>
    <col min="10504" max="10504" width="35.28515625" style="196" customWidth="1"/>
    <col min="10505" max="10509" width="12.7109375" style="196" customWidth="1"/>
    <col min="10510" max="10510" width="12" style="196" bestFit="1" customWidth="1"/>
    <col min="10511" max="10749" width="8.85546875" style="196"/>
    <col min="10750" max="10751" width="0" style="196" hidden="1" customWidth="1"/>
    <col min="10752" max="10752" width="12.140625" style="196" customWidth="1"/>
    <col min="10753" max="10753" width="33.85546875" style="196" customWidth="1"/>
    <col min="10754" max="10754" width="11.42578125" style="196" customWidth="1"/>
    <col min="10755" max="10756" width="0.140625" style="196" customWidth="1"/>
    <col min="10757" max="10759" width="12.7109375" style="196" customWidth="1"/>
    <col min="10760" max="10760" width="35.28515625" style="196" customWidth="1"/>
    <col min="10761" max="10765" width="12.7109375" style="196" customWidth="1"/>
    <col min="10766" max="10766" width="12" style="196" bestFit="1" customWidth="1"/>
    <col min="10767" max="11005" width="8.85546875" style="196"/>
    <col min="11006" max="11007" width="0" style="196" hidden="1" customWidth="1"/>
    <col min="11008" max="11008" width="12.140625" style="196" customWidth="1"/>
    <col min="11009" max="11009" width="33.85546875" style="196" customWidth="1"/>
    <col min="11010" max="11010" width="11.42578125" style="196" customWidth="1"/>
    <col min="11011" max="11012" width="0.140625" style="196" customWidth="1"/>
    <col min="11013" max="11015" width="12.7109375" style="196" customWidth="1"/>
    <col min="11016" max="11016" width="35.28515625" style="196" customWidth="1"/>
    <col min="11017" max="11021" width="12.7109375" style="196" customWidth="1"/>
    <col min="11022" max="11022" width="12" style="196" bestFit="1" customWidth="1"/>
    <col min="11023" max="11261" width="8.85546875" style="196"/>
    <col min="11262" max="11263" width="0" style="196" hidden="1" customWidth="1"/>
    <col min="11264" max="11264" width="12.140625" style="196" customWidth="1"/>
    <col min="11265" max="11265" width="33.85546875" style="196" customWidth="1"/>
    <col min="11266" max="11266" width="11.42578125" style="196" customWidth="1"/>
    <col min="11267" max="11268" width="0.140625" style="196" customWidth="1"/>
    <col min="11269" max="11271" width="12.7109375" style="196" customWidth="1"/>
    <col min="11272" max="11272" width="35.28515625" style="196" customWidth="1"/>
    <col min="11273" max="11277" width="12.7109375" style="196" customWidth="1"/>
    <col min="11278" max="11278" width="12" style="196" bestFit="1" customWidth="1"/>
    <col min="11279" max="11517" width="8.85546875" style="196"/>
    <col min="11518" max="11519" width="0" style="196" hidden="1" customWidth="1"/>
    <col min="11520" max="11520" width="12.140625" style="196" customWidth="1"/>
    <col min="11521" max="11521" width="33.85546875" style="196" customWidth="1"/>
    <col min="11522" max="11522" width="11.42578125" style="196" customWidth="1"/>
    <col min="11523" max="11524" width="0.140625" style="196" customWidth="1"/>
    <col min="11525" max="11527" width="12.7109375" style="196" customWidth="1"/>
    <col min="11528" max="11528" width="35.28515625" style="196" customWidth="1"/>
    <col min="11529" max="11533" width="12.7109375" style="196" customWidth="1"/>
    <col min="11534" max="11534" width="12" style="196" bestFit="1" customWidth="1"/>
    <col min="11535" max="11773" width="8.85546875" style="196"/>
    <col min="11774" max="11775" width="0" style="196" hidden="1" customWidth="1"/>
    <col min="11776" max="11776" width="12.140625" style="196" customWidth="1"/>
    <col min="11777" max="11777" width="33.85546875" style="196" customWidth="1"/>
    <col min="11778" max="11778" width="11.42578125" style="196" customWidth="1"/>
    <col min="11779" max="11780" width="0.140625" style="196" customWidth="1"/>
    <col min="11781" max="11783" width="12.7109375" style="196" customWidth="1"/>
    <col min="11784" max="11784" width="35.28515625" style="196" customWidth="1"/>
    <col min="11785" max="11789" width="12.7109375" style="196" customWidth="1"/>
    <col min="11790" max="11790" width="12" style="196" bestFit="1" customWidth="1"/>
    <col min="11791" max="12029" width="8.85546875" style="196"/>
    <col min="12030" max="12031" width="0" style="196" hidden="1" customWidth="1"/>
    <col min="12032" max="12032" width="12.140625" style="196" customWidth="1"/>
    <col min="12033" max="12033" width="33.85546875" style="196" customWidth="1"/>
    <col min="12034" max="12034" width="11.42578125" style="196" customWidth="1"/>
    <col min="12035" max="12036" width="0.140625" style="196" customWidth="1"/>
    <col min="12037" max="12039" width="12.7109375" style="196" customWidth="1"/>
    <col min="12040" max="12040" width="35.28515625" style="196" customWidth="1"/>
    <col min="12041" max="12045" width="12.7109375" style="196" customWidth="1"/>
    <col min="12046" max="12046" width="12" style="196" bestFit="1" customWidth="1"/>
    <col min="12047" max="12285" width="8.85546875" style="196"/>
    <col min="12286" max="12287" width="0" style="196" hidden="1" customWidth="1"/>
    <col min="12288" max="12288" width="12.140625" style="196" customWidth="1"/>
    <col min="12289" max="12289" width="33.85546875" style="196" customWidth="1"/>
    <col min="12290" max="12290" width="11.42578125" style="196" customWidth="1"/>
    <col min="12291" max="12292" width="0.140625" style="196" customWidth="1"/>
    <col min="12293" max="12295" width="12.7109375" style="196" customWidth="1"/>
    <col min="12296" max="12296" width="35.28515625" style="196" customWidth="1"/>
    <col min="12297" max="12301" width="12.7109375" style="196" customWidth="1"/>
    <col min="12302" max="12302" width="12" style="196" bestFit="1" customWidth="1"/>
    <col min="12303" max="12541" width="8.85546875" style="196"/>
    <col min="12542" max="12543" width="0" style="196" hidden="1" customWidth="1"/>
    <col min="12544" max="12544" width="12.140625" style="196" customWidth="1"/>
    <col min="12545" max="12545" width="33.85546875" style="196" customWidth="1"/>
    <col min="12546" max="12546" width="11.42578125" style="196" customWidth="1"/>
    <col min="12547" max="12548" width="0.140625" style="196" customWidth="1"/>
    <col min="12549" max="12551" width="12.7109375" style="196" customWidth="1"/>
    <col min="12552" max="12552" width="35.28515625" style="196" customWidth="1"/>
    <col min="12553" max="12557" width="12.7109375" style="196" customWidth="1"/>
    <col min="12558" max="12558" width="12" style="196" bestFit="1" customWidth="1"/>
    <col min="12559" max="12797" width="8.85546875" style="196"/>
    <col min="12798" max="12799" width="0" style="196" hidden="1" customWidth="1"/>
    <col min="12800" max="12800" width="12.140625" style="196" customWidth="1"/>
    <col min="12801" max="12801" width="33.85546875" style="196" customWidth="1"/>
    <col min="12802" max="12802" width="11.42578125" style="196" customWidth="1"/>
    <col min="12803" max="12804" width="0.140625" style="196" customWidth="1"/>
    <col min="12805" max="12807" width="12.7109375" style="196" customWidth="1"/>
    <col min="12808" max="12808" width="35.28515625" style="196" customWidth="1"/>
    <col min="12809" max="12813" width="12.7109375" style="196" customWidth="1"/>
    <col min="12814" max="12814" width="12" style="196" bestFit="1" customWidth="1"/>
    <col min="12815" max="13053" width="8.85546875" style="196"/>
    <col min="13054" max="13055" width="0" style="196" hidden="1" customWidth="1"/>
    <col min="13056" max="13056" width="12.140625" style="196" customWidth="1"/>
    <col min="13057" max="13057" width="33.85546875" style="196" customWidth="1"/>
    <col min="13058" max="13058" width="11.42578125" style="196" customWidth="1"/>
    <col min="13059" max="13060" width="0.140625" style="196" customWidth="1"/>
    <col min="13061" max="13063" width="12.7109375" style="196" customWidth="1"/>
    <col min="13064" max="13064" width="35.28515625" style="196" customWidth="1"/>
    <col min="13065" max="13069" width="12.7109375" style="196" customWidth="1"/>
    <col min="13070" max="13070" width="12" style="196" bestFit="1" customWidth="1"/>
    <col min="13071" max="13309" width="8.85546875" style="196"/>
    <col min="13310" max="13311" width="0" style="196" hidden="1" customWidth="1"/>
    <col min="13312" max="13312" width="12.140625" style="196" customWidth="1"/>
    <col min="13313" max="13313" width="33.85546875" style="196" customWidth="1"/>
    <col min="13314" max="13314" width="11.42578125" style="196" customWidth="1"/>
    <col min="13315" max="13316" width="0.140625" style="196" customWidth="1"/>
    <col min="13317" max="13319" width="12.7109375" style="196" customWidth="1"/>
    <col min="13320" max="13320" width="35.28515625" style="196" customWidth="1"/>
    <col min="13321" max="13325" width="12.7109375" style="196" customWidth="1"/>
    <col min="13326" max="13326" width="12" style="196" bestFit="1" customWidth="1"/>
    <col min="13327" max="13565" width="8.85546875" style="196"/>
    <col min="13566" max="13567" width="0" style="196" hidden="1" customWidth="1"/>
    <col min="13568" max="13568" width="12.140625" style="196" customWidth="1"/>
    <col min="13569" max="13569" width="33.85546875" style="196" customWidth="1"/>
    <col min="13570" max="13570" width="11.42578125" style="196" customWidth="1"/>
    <col min="13571" max="13572" width="0.140625" style="196" customWidth="1"/>
    <col min="13573" max="13575" width="12.7109375" style="196" customWidth="1"/>
    <col min="13576" max="13576" width="35.28515625" style="196" customWidth="1"/>
    <col min="13577" max="13581" width="12.7109375" style="196" customWidth="1"/>
    <col min="13582" max="13582" width="12" style="196" bestFit="1" customWidth="1"/>
    <col min="13583" max="13821" width="8.85546875" style="196"/>
    <col min="13822" max="13823" width="0" style="196" hidden="1" customWidth="1"/>
    <col min="13824" max="13824" width="12.140625" style="196" customWidth="1"/>
    <col min="13825" max="13825" width="33.85546875" style="196" customWidth="1"/>
    <col min="13826" max="13826" width="11.42578125" style="196" customWidth="1"/>
    <col min="13827" max="13828" width="0.140625" style="196" customWidth="1"/>
    <col min="13829" max="13831" width="12.7109375" style="196" customWidth="1"/>
    <col min="13832" max="13832" width="35.28515625" style="196" customWidth="1"/>
    <col min="13833" max="13837" width="12.7109375" style="196" customWidth="1"/>
    <col min="13838" max="13838" width="12" style="196" bestFit="1" customWidth="1"/>
    <col min="13839" max="14077" width="8.85546875" style="196"/>
    <col min="14078" max="14079" width="0" style="196" hidden="1" customWidth="1"/>
    <col min="14080" max="14080" width="12.140625" style="196" customWidth="1"/>
    <col min="14081" max="14081" width="33.85546875" style="196" customWidth="1"/>
    <col min="14082" max="14082" width="11.42578125" style="196" customWidth="1"/>
    <col min="14083" max="14084" width="0.140625" style="196" customWidth="1"/>
    <col min="14085" max="14087" width="12.7109375" style="196" customWidth="1"/>
    <col min="14088" max="14088" width="35.28515625" style="196" customWidth="1"/>
    <col min="14089" max="14093" width="12.7109375" style="196" customWidth="1"/>
    <col min="14094" max="14094" width="12" style="196" bestFit="1" customWidth="1"/>
    <col min="14095" max="14333" width="8.85546875" style="196"/>
    <col min="14334" max="14335" width="0" style="196" hidden="1" customWidth="1"/>
    <col min="14336" max="14336" width="12.140625" style="196" customWidth="1"/>
    <col min="14337" max="14337" width="33.85546875" style="196" customWidth="1"/>
    <col min="14338" max="14338" width="11.42578125" style="196" customWidth="1"/>
    <col min="14339" max="14340" width="0.140625" style="196" customWidth="1"/>
    <col min="14341" max="14343" width="12.7109375" style="196" customWidth="1"/>
    <col min="14344" max="14344" width="35.28515625" style="196" customWidth="1"/>
    <col min="14345" max="14349" width="12.7109375" style="196" customWidth="1"/>
    <col min="14350" max="14350" width="12" style="196" bestFit="1" customWidth="1"/>
    <col min="14351" max="14589" width="8.85546875" style="196"/>
    <col min="14590" max="14591" width="0" style="196" hidden="1" customWidth="1"/>
    <col min="14592" max="14592" width="12.140625" style="196" customWidth="1"/>
    <col min="14593" max="14593" width="33.85546875" style="196" customWidth="1"/>
    <col min="14594" max="14594" width="11.42578125" style="196" customWidth="1"/>
    <col min="14595" max="14596" width="0.140625" style="196" customWidth="1"/>
    <col min="14597" max="14599" width="12.7109375" style="196" customWidth="1"/>
    <col min="14600" max="14600" width="35.28515625" style="196" customWidth="1"/>
    <col min="14601" max="14605" width="12.7109375" style="196" customWidth="1"/>
    <col min="14606" max="14606" width="12" style="196" bestFit="1" customWidth="1"/>
    <col min="14607" max="14845" width="8.85546875" style="196"/>
    <col min="14846" max="14847" width="0" style="196" hidden="1" customWidth="1"/>
    <col min="14848" max="14848" width="12.140625" style="196" customWidth="1"/>
    <col min="14849" max="14849" width="33.85546875" style="196" customWidth="1"/>
    <col min="14850" max="14850" width="11.42578125" style="196" customWidth="1"/>
    <col min="14851" max="14852" width="0.140625" style="196" customWidth="1"/>
    <col min="14853" max="14855" width="12.7109375" style="196" customWidth="1"/>
    <col min="14856" max="14856" width="35.28515625" style="196" customWidth="1"/>
    <col min="14857" max="14861" width="12.7109375" style="196" customWidth="1"/>
    <col min="14862" max="14862" width="12" style="196" bestFit="1" customWidth="1"/>
    <col min="14863" max="15101" width="8.85546875" style="196"/>
    <col min="15102" max="15103" width="0" style="196" hidden="1" customWidth="1"/>
    <col min="15104" max="15104" width="12.140625" style="196" customWidth="1"/>
    <col min="15105" max="15105" width="33.85546875" style="196" customWidth="1"/>
    <col min="15106" max="15106" width="11.42578125" style="196" customWidth="1"/>
    <col min="15107" max="15108" width="0.140625" style="196" customWidth="1"/>
    <col min="15109" max="15111" width="12.7109375" style="196" customWidth="1"/>
    <col min="15112" max="15112" width="35.28515625" style="196" customWidth="1"/>
    <col min="15113" max="15117" width="12.7109375" style="196" customWidth="1"/>
    <col min="15118" max="15118" width="12" style="196" bestFit="1" customWidth="1"/>
    <col min="15119" max="15357" width="8.85546875" style="196"/>
    <col min="15358" max="15359" width="0" style="196" hidden="1" customWidth="1"/>
    <col min="15360" max="15360" width="12.140625" style="196" customWidth="1"/>
    <col min="15361" max="15361" width="33.85546875" style="196" customWidth="1"/>
    <col min="15362" max="15362" width="11.42578125" style="196" customWidth="1"/>
    <col min="15363" max="15364" width="0.140625" style="196" customWidth="1"/>
    <col min="15365" max="15367" width="12.7109375" style="196" customWidth="1"/>
    <col min="15368" max="15368" width="35.28515625" style="196" customWidth="1"/>
    <col min="15369" max="15373" width="12.7109375" style="196" customWidth="1"/>
    <col min="15374" max="15374" width="12" style="196" bestFit="1" customWidth="1"/>
    <col min="15375" max="15613" width="8.85546875" style="196"/>
    <col min="15614" max="15615" width="0" style="196" hidden="1" customWidth="1"/>
    <col min="15616" max="15616" width="12.140625" style="196" customWidth="1"/>
    <col min="15617" max="15617" width="33.85546875" style="196" customWidth="1"/>
    <col min="15618" max="15618" width="11.42578125" style="196" customWidth="1"/>
    <col min="15619" max="15620" width="0.140625" style="196" customWidth="1"/>
    <col min="15621" max="15623" width="12.7109375" style="196" customWidth="1"/>
    <col min="15624" max="15624" width="35.28515625" style="196" customWidth="1"/>
    <col min="15625" max="15629" width="12.7109375" style="196" customWidth="1"/>
    <col min="15630" max="15630" width="12" style="196" bestFit="1" customWidth="1"/>
    <col min="15631" max="15869" width="8.85546875" style="196"/>
    <col min="15870" max="15871" width="0" style="196" hidden="1" customWidth="1"/>
    <col min="15872" max="15872" width="12.140625" style="196" customWidth="1"/>
    <col min="15873" max="15873" width="33.85546875" style="196" customWidth="1"/>
    <col min="15874" max="15874" width="11.42578125" style="196" customWidth="1"/>
    <col min="15875" max="15876" width="0.140625" style="196" customWidth="1"/>
    <col min="15877" max="15879" width="12.7109375" style="196" customWidth="1"/>
    <col min="15880" max="15880" width="35.28515625" style="196" customWidth="1"/>
    <col min="15881" max="15885" width="12.7109375" style="196" customWidth="1"/>
    <col min="15886" max="15886" width="12" style="196" bestFit="1" customWidth="1"/>
    <col min="15887" max="16125" width="8.85546875" style="196"/>
    <col min="16126" max="16127" width="0" style="196" hidden="1" customWidth="1"/>
    <col min="16128" max="16128" width="12.140625" style="196" customWidth="1"/>
    <col min="16129" max="16129" width="33.85546875" style="196" customWidth="1"/>
    <col min="16130" max="16130" width="11.42578125" style="196" customWidth="1"/>
    <col min="16131" max="16132" width="0.140625" style="196" customWidth="1"/>
    <col min="16133" max="16135" width="12.7109375" style="196" customWidth="1"/>
    <col min="16136" max="16136" width="35.28515625" style="196" customWidth="1"/>
    <col min="16137" max="16141" width="12.7109375" style="196" customWidth="1"/>
    <col min="16142" max="16142" width="12" style="196" bestFit="1" customWidth="1"/>
    <col min="16143" max="16384" width="8.85546875" style="196"/>
  </cols>
  <sheetData>
    <row r="3" spans="1:13" ht="27.75" customHeight="1" thickBot="1" x14ac:dyDescent="0.25">
      <c r="A3" s="465" t="s">
        <v>105</v>
      </c>
      <c r="B3" s="466"/>
      <c r="C3" s="466"/>
      <c r="D3" s="466"/>
      <c r="E3" s="466"/>
      <c r="F3" s="466"/>
      <c r="G3" s="466"/>
      <c r="H3" s="195"/>
      <c r="I3" s="195"/>
      <c r="M3" s="197"/>
    </row>
    <row r="4" spans="1:13" ht="60.75" thickTop="1" x14ac:dyDescent="0.2">
      <c r="A4" s="198" t="s">
        <v>38</v>
      </c>
      <c r="B4" s="199" t="s">
        <v>163</v>
      </c>
      <c r="C4" s="200" t="s">
        <v>106</v>
      </c>
      <c r="D4" s="200" t="s">
        <v>168</v>
      </c>
      <c r="E4" s="201" t="s">
        <v>171</v>
      </c>
      <c r="F4" s="201" t="s">
        <v>220</v>
      </c>
      <c r="G4" s="202" t="s">
        <v>219</v>
      </c>
      <c r="K4" s="217"/>
    </row>
    <row r="5" spans="1:13" ht="29.25" customHeight="1" x14ac:dyDescent="0.2">
      <c r="A5" s="42">
        <v>1</v>
      </c>
      <c r="B5" s="43">
        <v>2</v>
      </c>
      <c r="C5" s="203" t="s">
        <v>162</v>
      </c>
      <c r="D5" s="204">
        <v>322</v>
      </c>
      <c r="E5" s="176">
        <v>750</v>
      </c>
      <c r="F5" s="221">
        <f>E5*B5</f>
        <v>1500</v>
      </c>
      <c r="G5" s="218">
        <f t="shared" ref="G5:G11" si="0">E5*D5</f>
        <v>241500</v>
      </c>
      <c r="K5" s="217"/>
    </row>
    <row r="6" spans="1:13" x14ac:dyDescent="0.2">
      <c r="A6" s="42">
        <v>2</v>
      </c>
      <c r="B6" s="43">
        <v>2</v>
      </c>
      <c r="C6" s="203" t="s">
        <v>164</v>
      </c>
      <c r="D6" s="204">
        <v>322</v>
      </c>
      <c r="E6" s="176">
        <v>230</v>
      </c>
      <c r="F6" s="221">
        <f t="shared" ref="F6:F11" si="1">E6*B6</f>
        <v>460</v>
      </c>
      <c r="G6" s="218">
        <f t="shared" si="0"/>
        <v>74060</v>
      </c>
      <c r="K6" s="217"/>
    </row>
    <row r="7" spans="1:13" x14ac:dyDescent="0.2">
      <c r="A7" s="42">
        <v>3</v>
      </c>
      <c r="B7" s="43">
        <v>1</v>
      </c>
      <c r="C7" s="203" t="s">
        <v>165</v>
      </c>
      <c r="D7" s="204">
        <v>161</v>
      </c>
      <c r="E7" s="176">
        <v>130</v>
      </c>
      <c r="F7" s="221">
        <f t="shared" si="1"/>
        <v>130</v>
      </c>
      <c r="G7" s="218">
        <f t="shared" si="0"/>
        <v>20930</v>
      </c>
      <c r="K7" s="217"/>
    </row>
    <row r="8" spans="1:13" x14ac:dyDescent="0.2">
      <c r="A8" s="42">
        <v>4</v>
      </c>
      <c r="B8" s="43">
        <v>1</v>
      </c>
      <c r="C8" s="203" t="s">
        <v>166</v>
      </c>
      <c r="D8" s="204">
        <v>161</v>
      </c>
      <c r="E8" s="176">
        <v>130</v>
      </c>
      <c r="F8" s="221">
        <f t="shared" si="1"/>
        <v>130</v>
      </c>
      <c r="G8" s="218">
        <f t="shared" si="0"/>
        <v>20930</v>
      </c>
      <c r="K8" s="217"/>
    </row>
    <row r="9" spans="1:13" x14ac:dyDescent="0.2">
      <c r="A9" s="42">
        <v>5</v>
      </c>
      <c r="B9" s="43">
        <v>2</v>
      </c>
      <c r="C9" s="203" t="s">
        <v>183</v>
      </c>
      <c r="D9" s="205">
        <v>322</v>
      </c>
      <c r="E9" s="176">
        <v>35</v>
      </c>
      <c r="F9" s="221">
        <f t="shared" si="1"/>
        <v>70</v>
      </c>
      <c r="G9" s="218">
        <f t="shared" si="0"/>
        <v>11270</v>
      </c>
      <c r="K9" s="217"/>
    </row>
    <row r="10" spans="1:13" x14ac:dyDescent="0.2">
      <c r="A10" s="42">
        <v>6</v>
      </c>
      <c r="B10" s="43">
        <v>2</v>
      </c>
      <c r="C10" s="206" t="s">
        <v>184</v>
      </c>
      <c r="D10" s="207">
        <v>322</v>
      </c>
      <c r="E10" s="176">
        <v>450</v>
      </c>
      <c r="F10" s="221">
        <f t="shared" si="1"/>
        <v>900</v>
      </c>
      <c r="G10" s="218">
        <f t="shared" si="0"/>
        <v>144900</v>
      </c>
      <c r="K10" s="217"/>
    </row>
    <row r="11" spans="1:13" x14ac:dyDescent="0.2">
      <c r="A11" s="42">
        <v>7</v>
      </c>
      <c r="B11" s="43">
        <v>1</v>
      </c>
      <c r="C11" s="206" t="s">
        <v>167</v>
      </c>
      <c r="D11" s="207">
        <v>161</v>
      </c>
      <c r="E11" s="176">
        <v>350</v>
      </c>
      <c r="F11" s="221">
        <f t="shared" si="1"/>
        <v>350</v>
      </c>
      <c r="G11" s="218">
        <f t="shared" si="0"/>
        <v>56350</v>
      </c>
      <c r="K11" s="217"/>
    </row>
    <row r="12" spans="1:13" ht="18.75" customHeight="1" thickBot="1" x14ac:dyDescent="0.3">
      <c r="A12" s="462" t="s">
        <v>107</v>
      </c>
      <c r="B12" s="463"/>
      <c r="C12" s="463"/>
      <c r="D12" s="463"/>
      <c r="E12" s="464"/>
      <c r="F12" s="193">
        <f>SUM(F5:F11)</f>
        <v>3540</v>
      </c>
      <c r="G12" s="193">
        <f>SUM(G5:G11)</f>
        <v>569940</v>
      </c>
      <c r="K12" s="87"/>
    </row>
    <row r="13" spans="1:13" ht="15.75" thickTop="1" x14ac:dyDescent="0.25">
      <c r="B13" s="87"/>
      <c r="C13" s="87"/>
      <c r="D13" s="87"/>
      <c r="E13" s="87"/>
      <c r="F13" s="87"/>
      <c r="G13" s="87"/>
      <c r="H13" s="87"/>
      <c r="M13" s="87"/>
    </row>
    <row r="14" spans="1:13" ht="27" customHeight="1" x14ac:dyDescent="0.2">
      <c r="A14" s="467" t="s">
        <v>108</v>
      </c>
      <c r="B14" s="468"/>
      <c r="C14" s="468"/>
      <c r="D14" s="468"/>
      <c r="E14" s="468"/>
      <c r="F14" s="468"/>
      <c r="G14" s="468"/>
      <c r="H14" s="195"/>
      <c r="I14" s="195"/>
      <c r="J14" s="208"/>
      <c r="K14" s="208"/>
      <c r="L14" s="208"/>
      <c r="M14" s="208"/>
    </row>
    <row r="15" spans="1:13" ht="28.5" customHeight="1" x14ac:dyDescent="0.2">
      <c r="A15" s="42">
        <v>8</v>
      </c>
      <c r="B15" s="209">
        <v>2</v>
      </c>
      <c r="C15" s="210" t="s">
        <v>174</v>
      </c>
      <c r="D15" s="211">
        <v>322</v>
      </c>
      <c r="E15" s="176">
        <v>650</v>
      </c>
      <c r="F15" s="221">
        <f>E15*B15</f>
        <v>1300</v>
      </c>
      <c r="G15" s="218">
        <f t="shared" ref="G15:G20" si="2">E15*D15</f>
        <v>209300</v>
      </c>
      <c r="H15" s="208"/>
      <c r="I15" s="208"/>
      <c r="J15" s="208"/>
      <c r="K15" s="208"/>
    </row>
    <row r="16" spans="1:13" x14ac:dyDescent="0.2">
      <c r="A16" s="42">
        <v>9</v>
      </c>
      <c r="B16" s="209">
        <v>2</v>
      </c>
      <c r="C16" s="210" t="s">
        <v>169</v>
      </c>
      <c r="D16" s="211">
        <v>322</v>
      </c>
      <c r="E16" s="176">
        <v>220</v>
      </c>
      <c r="F16" s="221">
        <f t="shared" ref="F16:F20" si="3">E16*B16</f>
        <v>440</v>
      </c>
      <c r="G16" s="218">
        <f t="shared" si="2"/>
        <v>70840</v>
      </c>
      <c r="H16" s="208"/>
      <c r="I16" s="208"/>
      <c r="J16" s="208"/>
      <c r="K16" s="208"/>
    </row>
    <row r="17" spans="1:11" x14ac:dyDescent="0.2">
      <c r="A17" s="42">
        <v>10</v>
      </c>
      <c r="B17" s="209">
        <v>1</v>
      </c>
      <c r="C17" s="210" t="s">
        <v>170</v>
      </c>
      <c r="D17" s="211">
        <v>161</v>
      </c>
      <c r="E17" s="176">
        <v>150</v>
      </c>
      <c r="F17" s="221">
        <f t="shared" si="3"/>
        <v>150</v>
      </c>
      <c r="G17" s="218">
        <f t="shared" si="2"/>
        <v>24150</v>
      </c>
      <c r="H17" s="208"/>
      <c r="I17" s="208"/>
      <c r="J17" s="208"/>
      <c r="K17" s="208"/>
    </row>
    <row r="18" spans="1:11" x14ac:dyDescent="0.2">
      <c r="A18" s="42">
        <v>11</v>
      </c>
      <c r="B18" s="209">
        <v>2</v>
      </c>
      <c r="C18" s="210" t="s">
        <v>172</v>
      </c>
      <c r="D18" s="211">
        <v>322</v>
      </c>
      <c r="E18" s="176">
        <v>45</v>
      </c>
      <c r="F18" s="221">
        <f t="shared" si="3"/>
        <v>90</v>
      </c>
      <c r="G18" s="218">
        <f t="shared" si="2"/>
        <v>14490</v>
      </c>
      <c r="H18" s="208"/>
      <c r="I18" s="208"/>
      <c r="J18" s="208"/>
      <c r="K18" s="208"/>
    </row>
    <row r="19" spans="1:11" x14ac:dyDescent="0.2">
      <c r="A19" s="42">
        <v>12</v>
      </c>
      <c r="B19" s="209">
        <v>2</v>
      </c>
      <c r="C19" s="212" t="s">
        <v>173</v>
      </c>
      <c r="D19" s="213">
        <v>322</v>
      </c>
      <c r="E19" s="176">
        <v>450</v>
      </c>
      <c r="F19" s="221">
        <f t="shared" si="3"/>
        <v>900</v>
      </c>
      <c r="G19" s="218">
        <f t="shared" si="2"/>
        <v>144900</v>
      </c>
      <c r="H19" s="208"/>
      <c r="I19" s="208"/>
      <c r="J19" s="208"/>
      <c r="K19" s="217"/>
    </row>
    <row r="20" spans="1:11" x14ac:dyDescent="0.2">
      <c r="A20" s="42">
        <v>13</v>
      </c>
      <c r="B20" s="209">
        <v>1</v>
      </c>
      <c r="C20" s="212" t="s">
        <v>167</v>
      </c>
      <c r="D20" s="213">
        <v>161</v>
      </c>
      <c r="E20" s="214">
        <v>350</v>
      </c>
      <c r="F20" s="221">
        <f t="shared" si="3"/>
        <v>350</v>
      </c>
      <c r="G20" s="218">
        <f t="shared" si="2"/>
        <v>56350</v>
      </c>
      <c r="H20" s="217"/>
      <c r="I20" s="217"/>
      <c r="J20" s="217"/>
    </row>
    <row r="21" spans="1:11" ht="18.75" customHeight="1" thickBot="1" x14ac:dyDescent="0.25">
      <c r="A21" s="462" t="s">
        <v>107</v>
      </c>
      <c r="B21" s="463"/>
      <c r="C21" s="463"/>
      <c r="D21" s="463"/>
      <c r="E21" s="464"/>
      <c r="F21" s="193">
        <f>SUM(F15:F20)</f>
        <v>3230</v>
      </c>
      <c r="G21" s="193">
        <f>SUM(G15:G20)</f>
        <v>520030</v>
      </c>
    </row>
    <row r="22" spans="1:11" ht="15" thickTop="1" x14ac:dyDescent="0.2"/>
    <row r="23" spans="1:11" ht="27" customHeight="1" x14ac:dyDescent="0.2">
      <c r="A23" s="467" t="s">
        <v>182</v>
      </c>
      <c r="B23" s="468"/>
      <c r="C23" s="468"/>
      <c r="D23" s="468"/>
      <c r="E23" s="468"/>
      <c r="F23" s="468"/>
      <c r="G23" s="468"/>
    </row>
    <row r="24" spans="1:11" x14ac:dyDescent="0.2">
      <c r="A24" s="219">
        <v>14</v>
      </c>
      <c r="B24" s="207">
        <v>1</v>
      </c>
      <c r="C24" s="215" t="s">
        <v>175</v>
      </c>
      <c r="D24" s="207">
        <v>161</v>
      </c>
      <c r="E24" s="176">
        <v>60</v>
      </c>
      <c r="F24" s="221">
        <f>E24*B24</f>
        <v>60</v>
      </c>
      <c r="G24" s="218">
        <f t="shared" ref="G24:G32" si="4">E24*D24</f>
        <v>9660</v>
      </c>
    </row>
    <row r="25" spans="1:11" x14ac:dyDescent="0.2">
      <c r="A25" s="219">
        <v>15</v>
      </c>
      <c r="B25" s="207">
        <v>2</v>
      </c>
      <c r="C25" s="215" t="s">
        <v>176</v>
      </c>
      <c r="D25" s="207">
        <v>322</v>
      </c>
      <c r="E25" s="176">
        <v>420</v>
      </c>
      <c r="F25" s="221">
        <f t="shared" ref="F25:F32" si="5">E25*B25</f>
        <v>840</v>
      </c>
      <c r="G25" s="218">
        <f t="shared" si="4"/>
        <v>135240</v>
      </c>
    </row>
    <row r="26" spans="1:11" x14ac:dyDescent="0.2">
      <c r="A26" s="219">
        <v>16</v>
      </c>
      <c r="B26" s="207">
        <v>2</v>
      </c>
      <c r="C26" s="215" t="s">
        <v>177</v>
      </c>
      <c r="D26" s="207">
        <v>322</v>
      </c>
      <c r="E26" s="176">
        <v>240</v>
      </c>
      <c r="F26" s="221">
        <f t="shared" si="5"/>
        <v>480</v>
      </c>
      <c r="G26" s="218">
        <f t="shared" si="4"/>
        <v>77280</v>
      </c>
    </row>
    <row r="27" spans="1:11" x14ac:dyDescent="0.2">
      <c r="A27" s="219">
        <v>17</v>
      </c>
      <c r="B27" s="207">
        <v>2</v>
      </c>
      <c r="C27" s="215" t="s">
        <v>178</v>
      </c>
      <c r="D27" s="207">
        <v>322</v>
      </c>
      <c r="E27" s="176">
        <v>250</v>
      </c>
      <c r="F27" s="221">
        <f t="shared" si="5"/>
        <v>500</v>
      </c>
      <c r="G27" s="218">
        <f t="shared" si="4"/>
        <v>80500</v>
      </c>
    </row>
    <row r="28" spans="1:11" x14ac:dyDescent="0.2">
      <c r="A28" s="219">
        <v>18</v>
      </c>
      <c r="B28" s="207">
        <v>1</v>
      </c>
      <c r="C28" s="215" t="s">
        <v>167</v>
      </c>
      <c r="D28" s="207">
        <v>161</v>
      </c>
      <c r="E28" s="176">
        <v>350</v>
      </c>
      <c r="F28" s="221">
        <f t="shared" si="5"/>
        <v>350</v>
      </c>
      <c r="G28" s="218">
        <f t="shared" si="4"/>
        <v>56350</v>
      </c>
    </row>
    <row r="29" spans="1:11" x14ac:dyDescent="0.2">
      <c r="A29" s="219">
        <v>19</v>
      </c>
      <c r="B29" s="207">
        <v>2</v>
      </c>
      <c r="C29" s="215" t="s">
        <v>185</v>
      </c>
      <c r="D29" s="207">
        <v>322</v>
      </c>
      <c r="E29" s="176">
        <v>39</v>
      </c>
      <c r="F29" s="221">
        <f t="shared" si="5"/>
        <v>78</v>
      </c>
      <c r="G29" s="218">
        <f t="shared" si="4"/>
        <v>12558</v>
      </c>
    </row>
    <row r="30" spans="1:11" x14ac:dyDescent="0.2">
      <c r="A30" s="219">
        <v>20</v>
      </c>
      <c r="B30" s="207">
        <v>1</v>
      </c>
      <c r="C30" s="215" t="s">
        <v>179</v>
      </c>
      <c r="D30" s="207">
        <v>161</v>
      </c>
      <c r="E30" s="176">
        <v>90</v>
      </c>
      <c r="F30" s="221">
        <f t="shared" si="5"/>
        <v>90</v>
      </c>
      <c r="G30" s="218">
        <f t="shared" si="4"/>
        <v>14490</v>
      </c>
    </row>
    <row r="31" spans="1:11" x14ac:dyDescent="0.2">
      <c r="A31" s="219">
        <v>21</v>
      </c>
      <c r="B31" s="207">
        <v>1</v>
      </c>
      <c r="C31" s="215" t="s">
        <v>180</v>
      </c>
      <c r="D31" s="207">
        <v>161</v>
      </c>
      <c r="E31" s="176">
        <v>147</v>
      </c>
      <c r="F31" s="221">
        <f t="shared" si="5"/>
        <v>147</v>
      </c>
      <c r="G31" s="218">
        <f t="shared" si="4"/>
        <v>23667</v>
      </c>
    </row>
    <row r="32" spans="1:11" x14ac:dyDescent="0.2">
      <c r="A32" s="219">
        <v>22</v>
      </c>
      <c r="B32" s="207">
        <v>1</v>
      </c>
      <c r="C32" s="215" t="s">
        <v>181</v>
      </c>
      <c r="D32" s="207">
        <v>161</v>
      </c>
      <c r="E32" s="176">
        <v>389</v>
      </c>
      <c r="F32" s="221">
        <f t="shared" si="5"/>
        <v>389</v>
      </c>
      <c r="G32" s="218">
        <f t="shared" si="4"/>
        <v>62629</v>
      </c>
    </row>
    <row r="33" spans="1:7" ht="18.75" customHeight="1" thickBot="1" x14ac:dyDescent="0.25">
      <c r="A33" s="462" t="s">
        <v>107</v>
      </c>
      <c r="B33" s="463"/>
      <c r="C33" s="463"/>
      <c r="D33" s="463"/>
      <c r="E33" s="464"/>
      <c r="F33" s="193">
        <f>SUM(F24:F32)</f>
        <v>2934</v>
      </c>
      <c r="G33" s="193">
        <f>SUM(G24:G32)</f>
        <v>472374</v>
      </c>
    </row>
    <row r="34" spans="1:7" ht="15" thickTop="1" x14ac:dyDescent="0.2"/>
  </sheetData>
  <mergeCells count="6">
    <mergeCell ref="A33:E33"/>
    <mergeCell ref="A3:G3"/>
    <mergeCell ref="A12:E12"/>
    <mergeCell ref="A14:G14"/>
    <mergeCell ref="A21:E21"/>
    <mergeCell ref="A23:G23"/>
  </mergeCells>
  <pageMargins left="0.9055118110236221" right="0.51181102362204722" top="0.19685039370078741" bottom="0.39370078740157483" header="0.31496062992125984" footer="0.31496062992125984"/>
  <pageSetup paperSize="9" scale="60" orientation="landscape" verticalDpi="300" r:id="rId1"/>
  <headerFooter>
    <oddHeader>&amp;C&amp;"English111 Vivace BT,Regular"&amp;45Supremo Tribunal Federal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A1:K14"/>
  <sheetViews>
    <sheetView showGridLines="0" zoomScaleNormal="100" workbookViewId="0">
      <selection activeCell="A5" sqref="A5"/>
    </sheetView>
  </sheetViews>
  <sheetFormatPr defaultColWidth="8.85546875" defaultRowHeight="12.75" x14ac:dyDescent="0.2"/>
  <cols>
    <col min="1" max="1" width="7.140625" style="40" customWidth="1"/>
    <col min="2" max="2" width="27" style="40" customWidth="1"/>
    <col min="3" max="3" width="61.42578125" style="40" customWidth="1"/>
    <col min="4" max="4" width="9.140625" style="40" customWidth="1"/>
    <col min="5" max="5" width="12.7109375" style="40" customWidth="1"/>
    <col min="6" max="6" width="14.140625" style="40" customWidth="1"/>
    <col min="7" max="7" width="22.140625" style="40" customWidth="1"/>
    <col min="8" max="256" width="8.85546875" style="40"/>
    <col min="257" max="257" width="16" style="40" customWidth="1"/>
    <col min="258" max="258" width="11.42578125" style="40" customWidth="1"/>
    <col min="259" max="259" width="45.42578125" style="40" customWidth="1"/>
    <col min="260" max="260" width="16.28515625" style="40" customWidth="1"/>
    <col min="261" max="261" width="9.140625" style="40" customWidth="1"/>
    <col min="262" max="512" width="8.85546875" style="40"/>
    <col min="513" max="513" width="16" style="40" customWidth="1"/>
    <col min="514" max="514" width="11.42578125" style="40" customWidth="1"/>
    <col min="515" max="515" width="45.42578125" style="40" customWidth="1"/>
    <col min="516" max="516" width="16.28515625" style="40" customWidth="1"/>
    <col min="517" max="517" width="9.140625" style="40" customWidth="1"/>
    <col min="518" max="768" width="8.85546875" style="40"/>
    <col min="769" max="769" width="16" style="40" customWidth="1"/>
    <col min="770" max="770" width="11.42578125" style="40" customWidth="1"/>
    <col min="771" max="771" width="45.42578125" style="40" customWidth="1"/>
    <col min="772" max="772" width="16.28515625" style="40" customWidth="1"/>
    <col min="773" max="773" width="9.140625" style="40" customWidth="1"/>
    <col min="774" max="1024" width="8.85546875" style="40"/>
    <col min="1025" max="1025" width="16" style="40" customWidth="1"/>
    <col min="1026" max="1026" width="11.42578125" style="40" customWidth="1"/>
    <col min="1027" max="1027" width="45.42578125" style="40" customWidth="1"/>
    <col min="1028" max="1028" width="16.28515625" style="40" customWidth="1"/>
    <col min="1029" max="1029" width="9.140625" style="40" customWidth="1"/>
    <col min="1030" max="1280" width="8.85546875" style="40"/>
    <col min="1281" max="1281" width="16" style="40" customWidth="1"/>
    <col min="1282" max="1282" width="11.42578125" style="40" customWidth="1"/>
    <col min="1283" max="1283" width="45.42578125" style="40" customWidth="1"/>
    <col min="1284" max="1284" width="16.28515625" style="40" customWidth="1"/>
    <col min="1285" max="1285" width="9.140625" style="40" customWidth="1"/>
    <col min="1286" max="1536" width="8.85546875" style="40"/>
    <col min="1537" max="1537" width="16" style="40" customWidth="1"/>
    <col min="1538" max="1538" width="11.42578125" style="40" customWidth="1"/>
    <col min="1539" max="1539" width="45.42578125" style="40" customWidth="1"/>
    <col min="1540" max="1540" width="16.28515625" style="40" customWidth="1"/>
    <col min="1541" max="1541" width="9.140625" style="40" customWidth="1"/>
    <col min="1542" max="1792" width="8.85546875" style="40"/>
    <col min="1793" max="1793" width="16" style="40" customWidth="1"/>
    <col min="1794" max="1794" width="11.42578125" style="40" customWidth="1"/>
    <col min="1795" max="1795" width="45.42578125" style="40" customWidth="1"/>
    <col min="1796" max="1796" width="16.28515625" style="40" customWidth="1"/>
    <col min="1797" max="1797" width="9.140625" style="40" customWidth="1"/>
    <col min="1798" max="2048" width="8.85546875" style="40"/>
    <col min="2049" max="2049" width="16" style="40" customWidth="1"/>
    <col min="2050" max="2050" width="11.42578125" style="40" customWidth="1"/>
    <col min="2051" max="2051" width="45.42578125" style="40" customWidth="1"/>
    <col min="2052" max="2052" width="16.28515625" style="40" customWidth="1"/>
    <col min="2053" max="2053" width="9.140625" style="40" customWidth="1"/>
    <col min="2054" max="2304" width="8.85546875" style="40"/>
    <col min="2305" max="2305" width="16" style="40" customWidth="1"/>
    <col min="2306" max="2306" width="11.42578125" style="40" customWidth="1"/>
    <col min="2307" max="2307" width="45.42578125" style="40" customWidth="1"/>
    <col min="2308" max="2308" width="16.28515625" style="40" customWidth="1"/>
    <col min="2309" max="2309" width="9.140625" style="40" customWidth="1"/>
    <col min="2310" max="2560" width="8.85546875" style="40"/>
    <col min="2561" max="2561" width="16" style="40" customWidth="1"/>
    <col min="2562" max="2562" width="11.42578125" style="40" customWidth="1"/>
    <col min="2563" max="2563" width="45.42578125" style="40" customWidth="1"/>
    <col min="2564" max="2564" width="16.28515625" style="40" customWidth="1"/>
    <col min="2565" max="2565" width="9.140625" style="40" customWidth="1"/>
    <col min="2566" max="2816" width="8.85546875" style="40"/>
    <col min="2817" max="2817" width="16" style="40" customWidth="1"/>
    <col min="2818" max="2818" width="11.42578125" style="40" customWidth="1"/>
    <col min="2819" max="2819" width="45.42578125" style="40" customWidth="1"/>
    <col min="2820" max="2820" width="16.28515625" style="40" customWidth="1"/>
    <col min="2821" max="2821" width="9.140625" style="40" customWidth="1"/>
    <col min="2822" max="3072" width="8.85546875" style="40"/>
    <col min="3073" max="3073" width="16" style="40" customWidth="1"/>
    <col min="3074" max="3074" width="11.42578125" style="40" customWidth="1"/>
    <col min="3075" max="3075" width="45.42578125" style="40" customWidth="1"/>
    <col min="3076" max="3076" width="16.28515625" style="40" customWidth="1"/>
    <col min="3077" max="3077" width="9.140625" style="40" customWidth="1"/>
    <col min="3078" max="3328" width="8.85546875" style="40"/>
    <col min="3329" max="3329" width="16" style="40" customWidth="1"/>
    <col min="3330" max="3330" width="11.42578125" style="40" customWidth="1"/>
    <col min="3331" max="3331" width="45.42578125" style="40" customWidth="1"/>
    <col min="3332" max="3332" width="16.28515625" style="40" customWidth="1"/>
    <col min="3333" max="3333" width="9.140625" style="40" customWidth="1"/>
    <col min="3334" max="3584" width="8.85546875" style="40"/>
    <col min="3585" max="3585" width="16" style="40" customWidth="1"/>
    <col min="3586" max="3586" width="11.42578125" style="40" customWidth="1"/>
    <col min="3587" max="3587" width="45.42578125" style="40" customWidth="1"/>
    <col min="3588" max="3588" width="16.28515625" style="40" customWidth="1"/>
    <col min="3589" max="3589" width="9.140625" style="40" customWidth="1"/>
    <col min="3590" max="3840" width="8.85546875" style="40"/>
    <col min="3841" max="3841" width="16" style="40" customWidth="1"/>
    <col min="3842" max="3842" width="11.42578125" style="40" customWidth="1"/>
    <col min="3843" max="3843" width="45.42578125" style="40" customWidth="1"/>
    <col min="3844" max="3844" width="16.28515625" style="40" customWidth="1"/>
    <col min="3845" max="3845" width="9.140625" style="40" customWidth="1"/>
    <col min="3846" max="4096" width="8.85546875" style="40"/>
    <col min="4097" max="4097" width="16" style="40" customWidth="1"/>
    <col min="4098" max="4098" width="11.42578125" style="40" customWidth="1"/>
    <col min="4099" max="4099" width="45.42578125" style="40" customWidth="1"/>
    <col min="4100" max="4100" width="16.28515625" style="40" customWidth="1"/>
    <col min="4101" max="4101" width="9.140625" style="40" customWidth="1"/>
    <col min="4102" max="4352" width="8.85546875" style="40"/>
    <col min="4353" max="4353" width="16" style="40" customWidth="1"/>
    <col min="4354" max="4354" width="11.42578125" style="40" customWidth="1"/>
    <col min="4355" max="4355" width="45.42578125" style="40" customWidth="1"/>
    <col min="4356" max="4356" width="16.28515625" style="40" customWidth="1"/>
    <col min="4357" max="4357" width="9.140625" style="40" customWidth="1"/>
    <col min="4358" max="4608" width="8.85546875" style="40"/>
    <col min="4609" max="4609" width="16" style="40" customWidth="1"/>
    <col min="4610" max="4610" width="11.42578125" style="40" customWidth="1"/>
    <col min="4611" max="4611" width="45.42578125" style="40" customWidth="1"/>
    <col min="4612" max="4612" width="16.28515625" style="40" customWidth="1"/>
    <col min="4613" max="4613" width="9.140625" style="40" customWidth="1"/>
    <col min="4614" max="4864" width="8.85546875" style="40"/>
    <col min="4865" max="4865" width="16" style="40" customWidth="1"/>
    <col min="4866" max="4866" width="11.42578125" style="40" customWidth="1"/>
    <col min="4867" max="4867" width="45.42578125" style="40" customWidth="1"/>
    <col min="4868" max="4868" width="16.28515625" style="40" customWidth="1"/>
    <col min="4869" max="4869" width="9.140625" style="40" customWidth="1"/>
    <col min="4870" max="5120" width="8.85546875" style="40"/>
    <col min="5121" max="5121" width="16" style="40" customWidth="1"/>
    <col min="5122" max="5122" width="11.42578125" style="40" customWidth="1"/>
    <col min="5123" max="5123" width="45.42578125" style="40" customWidth="1"/>
    <col min="5124" max="5124" width="16.28515625" style="40" customWidth="1"/>
    <col min="5125" max="5125" width="9.140625" style="40" customWidth="1"/>
    <col min="5126" max="5376" width="8.85546875" style="40"/>
    <col min="5377" max="5377" width="16" style="40" customWidth="1"/>
    <col min="5378" max="5378" width="11.42578125" style="40" customWidth="1"/>
    <col min="5379" max="5379" width="45.42578125" style="40" customWidth="1"/>
    <col min="5380" max="5380" width="16.28515625" style="40" customWidth="1"/>
    <col min="5381" max="5381" width="9.140625" style="40" customWidth="1"/>
    <col min="5382" max="5632" width="8.85546875" style="40"/>
    <col min="5633" max="5633" width="16" style="40" customWidth="1"/>
    <col min="5634" max="5634" width="11.42578125" style="40" customWidth="1"/>
    <col min="5635" max="5635" width="45.42578125" style="40" customWidth="1"/>
    <col min="5636" max="5636" width="16.28515625" style="40" customWidth="1"/>
    <col min="5637" max="5637" width="9.140625" style="40" customWidth="1"/>
    <col min="5638" max="5888" width="8.85546875" style="40"/>
    <col min="5889" max="5889" width="16" style="40" customWidth="1"/>
    <col min="5890" max="5890" width="11.42578125" style="40" customWidth="1"/>
    <col min="5891" max="5891" width="45.42578125" style="40" customWidth="1"/>
    <col min="5892" max="5892" width="16.28515625" style="40" customWidth="1"/>
    <col min="5893" max="5893" width="9.140625" style="40" customWidth="1"/>
    <col min="5894" max="6144" width="8.85546875" style="40"/>
    <col min="6145" max="6145" width="16" style="40" customWidth="1"/>
    <col min="6146" max="6146" width="11.42578125" style="40" customWidth="1"/>
    <col min="6147" max="6147" width="45.42578125" style="40" customWidth="1"/>
    <col min="6148" max="6148" width="16.28515625" style="40" customWidth="1"/>
    <col min="6149" max="6149" width="9.140625" style="40" customWidth="1"/>
    <col min="6150" max="6400" width="8.85546875" style="40"/>
    <col min="6401" max="6401" width="16" style="40" customWidth="1"/>
    <col min="6402" max="6402" width="11.42578125" style="40" customWidth="1"/>
    <col min="6403" max="6403" width="45.42578125" style="40" customWidth="1"/>
    <col min="6404" max="6404" width="16.28515625" style="40" customWidth="1"/>
    <col min="6405" max="6405" width="9.140625" style="40" customWidth="1"/>
    <col min="6406" max="6656" width="8.85546875" style="40"/>
    <col min="6657" max="6657" width="16" style="40" customWidth="1"/>
    <col min="6658" max="6658" width="11.42578125" style="40" customWidth="1"/>
    <col min="6659" max="6659" width="45.42578125" style="40" customWidth="1"/>
    <col min="6660" max="6660" width="16.28515625" style="40" customWidth="1"/>
    <col min="6661" max="6661" width="9.140625" style="40" customWidth="1"/>
    <col min="6662" max="6912" width="8.85546875" style="40"/>
    <col min="6913" max="6913" width="16" style="40" customWidth="1"/>
    <col min="6914" max="6914" width="11.42578125" style="40" customWidth="1"/>
    <col min="6915" max="6915" width="45.42578125" style="40" customWidth="1"/>
    <col min="6916" max="6916" width="16.28515625" style="40" customWidth="1"/>
    <col min="6917" max="6917" width="9.140625" style="40" customWidth="1"/>
    <col min="6918" max="7168" width="8.85546875" style="40"/>
    <col min="7169" max="7169" width="16" style="40" customWidth="1"/>
    <col min="7170" max="7170" width="11.42578125" style="40" customWidth="1"/>
    <col min="7171" max="7171" width="45.42578125" style="40" customWidth="1"/>
    <col min="7172" max="7172" width="16.28515625" style="40" customWidth="1"/>
    <col min="7173" max="7173" width="9.140625" style="40" customWidth="1"/>
    <col min="7174" max="7424" width="8.85546875" style="40"/>
    <col min="7425" max="7425" width="16" style="40" customWidth="1"/>
    <col min="7426" max="7426" width="11.42578125" style="40" customWidth="1"/>
    <col min="7427" max="7427" width="45.42578125" style="40" customWidth="1"/>
    <col min="7428" max="7428" width="16.28515625" style="40" customWidth="1"/>
    <col min="7429" max="7429" width="9.140625" style="40" customWidth="1"/>
    <col min="7430" max="7680" width="8.85546875" style="40"/>
    <col min="7681" max="7681" width="16" style="40" customWidth="1"/>
    <col min="7682" max="7682" width="11.42578125" style="40" customWidth="1"/>
    <col min="7683" max="7683" width="45.42578125" style="40" customWidth="1"/>
    <col min="7684" max="7684" width="16.28515625" style="40" customWidth="1"/>
    <col min="7685" max="7685" width="9.140625" style="40" customWidth="1"/>
    <col min="7686" max="7936" width="8.85546875" style="40"/>
    <col min="7937" max="7937" width="16" style="40" customWidth="1"/>
    <col min="7938" max="7938" width="11.42578125" style="40" customWidth="1"/>
    <col min="7939" max="7939" width="45.42578125" style="40" customWidth="1"/>
    <col min="7940" max="7940" width="16.28515625" style="40" customWidth="1"/>
    <col min="7941" max="7941" width="9.140625" style="40" customWidth="1"/>
    <col min="7942" max="8192" width="8.85546875" style="40"/>
    <col min="8193" max="8193" width="16" style="40" customWidth="1"/>
    <col min="8194" max="8194" width="11.42578125" style="40" customWidth="1"/>
    <col min="8195" max="8195" width="45.42578125" style="40" customWidth="1"/>
    <col min="8196" max="8196" width="16.28515625" style="40" customWidth="1"/>
    <col min="8197" max="8197" width="9.140625" style="40" customWidth="1"/>
    <col min="8198" max="8448" width="8.85546875" style="40"/>
    <col min="8449" max="8449" width="16" style="40" customWidth="1"/>
    <col min="8450" max="8450" width="11.42578125" style="40" customWidth="1"/>
    <col min="8451" max="8451" width="45.42578125" style="40" customWidth="1"/>
    <col min="8452" max="8452" width="16.28515625" style="40" customWidth="1"/>
    <col min="8453" max="8453" width="9.140625" style="40" customWidth="1"/>
    <col min="8454" max="8704" width="8.85546875" style="40"/>
    <col min="8705" max="8705" width="16" style="40" customWidth="1"/>
    <col min="8706" max="8706" width="11.42578125" style="40" customWidth="1"/>
    <col min="8707" max="8707" width="45.42578125" style="40" customWidth="1"/>
    <col min="8708" max="8708" width="16.28515625" style="40" customWidth="1"/>
    <col min="8709" max="8709" width="9.140625" style="40" customWidth="1"/>
    <col min="8710" max="8960" width="8.85546875" style="40"/>
    <col min="8961" max="8961" width="16" style="40" customWidth="1"/>
    <col min="8962" max="8962" width="11.42578125" style="40" customWidth="1"/>
    <col min="8963" max="8963" width="45.42578125" style="40" customWidth="1"/>
    <col min="8964" max="8964" width="16.28515625" style="40" customWidth="1"/>
    <col min="8965" max="8965" width="9.140625" style="40" customWidth="1"/>
    <col min="8966" max="9216" width="8.85546875" style="40"/>
    <col min="9217" max="9217" width="16" style="40" customWidth="1"/>
    <col min="9218" max="9218" width="11.42578125" style="40" customWidth="1"/>
    <col min="9219" max="9219" width="45.42578125" style="40" customWidth="1"/>
    <col min="9220" max="9220" width="16.28515625" style="40" customWidth="1"/>
    <col min="9221" max="9221" width="9.140625" style="40" customWidth="1"/>
    <col min="9222" max="9472" width="8.85546875" style="40"/>
    <col min="9473" max="9473" width="16" style="40" customWidth="1"/>
    <col min="9474" max="9474" width="11.42578125" style="40" customWidth="1"/>
    <col min="9475" max="9475" width="45.42578125" style="40" customWidth="1"/>
    <col min="9476" max="9476" width="16.28515625" style="40" customWidth="1"/>
    <col min="9477" max="9477" width="9.140625" style="40" customWidth="1"/>
    <col min="9478" max="9728" width="8.85546875" style="40"/>
    <col min="9729" max="9729" width="16" style="40" customWidth="1"/>
    <col min="9730" max="9730" width="11.42578125" style="40" customWidth="1"/>
    <col min="9731" max="9731" width="45.42578125" style="40" customWidth="1"/>
    <col min="9732" max="9732" width="16.28515625" style="40" customWidth="1"/>
    <col min="9733" max="9733" width="9.140625" style="40" customWidth="1"/>
    <col min="9734" max="9984" width="8.85546875" style="40"/>
    <col min="9985" max="9985" width="16" style="40" customWidth="1"/>
    <col min="9986" max="9986" width="11.42578125" style="40" customWidth="1"/>
    <col min="9987" max="9987" width="45.42578125" style="40" customWidth="1"/>
    <col min="9988" max="9988" width="16.28515625" style="40" customWidth="1"/>
    <col min="9989" max="9989" width="9.140625" style="40" customWidth="1"/>
    <col min="9990" max="10240" width="8.85546875" style="40"/>
    <col min="10241" max="10241" width="16" style="40" customWidth="1"/>
    <col min="10242" max="10242" width="11.42578125" style="40" customWidth="1"/>
    <col min="10243" max="10243" width="45.42578125" style="40" customWidth="1"/>
    <col min="10244" max="10244" width="16.28515625" style="40" customWidth="1"/>
    <col min="10245" max="10245" width="9.140625" style="40" customWidth="1"/>
    <col min="10246" max="10496" width="8.85546875" style="40"/>
    <col min="10497" max="10497" width="16" style="40" customWidth="1"/>
    <col min="10498" max="10498" width="11.42578125" style="40" customWidth="1"/>
    <col min="10499" max="10499" width="45.42578125" style="40" customWidth="1"/>
    <col min="10500" max="10500" width="16.28515625" style="40" customWidth="1"/>
    <col min="10501" max="10501" width="9.140625" style="40" customWidth="1"/>
    <col min="10502" max="10752" width="8.85546875" style="40"/>
    <col min="10753" max="10753" width="16" style="40" customWidth="1"/>
    <col min="10754" max="10754" width="11.42578125" style="40" customWidth="1"/>
    <col min="10755" max="10755" width="45.42578125" style="40" customWidth="1"/>
    <col min="10756" max="10756" width="16.28515625" style="40" customWidth="1"/>
    <col min="10757" max="10757" width="9.140625" style="40" customWidth="1"/>
    <col min="10758" max="11008" width="8.85546875" style="40"/>
    <col min="11009" max="11009" width="16" style="40" customWidth="1"/>
    <col min="11010" max="11010" width="11.42578125" style="40" customWidth="1"/>
    <col min="11011" max="11011" width="45.42578125" style="40" customWidth="1"/>
    <col min="11012" max="11012" width="16.28515625" style="40" customWidth="1"/>
    <col min="11013" max="11013" width="9.140625" style="40" customWidth="1"/>
    <col min="11014" max="11264" width="8.85546875" style="40"/>
    <col min="11265" max="11265" width="16" style="40" customWidth="1"/>
    <col min="11266" max="11266" width="11.42578125" style="40" customWidth="1"/>
    <col min="11267" max="11267" width="45.42578125" style="40" customWidth="1"/>
    <col min="11268" max="11268" width="16.28515625" style="40" customWidth="1"/>
    <col min="11269" max="11269" width="9.140625" style="40" customWidth="1"/>
    <col min="11270" max="11520" width="8.85546875" style="40"/>
    <col min="11521" max="11521" width="16" style="40" customWidth="1"/>
    <col min="11522" max="11522" width="11.42578125" style="40" customWidth="1"/>
    <col min="11523" max="11523" width="45.42578125" style="40" customWidth="1"/>
    <col min="11524" max="11524" width="16.28515625" style="40" customWidth="1"/>
    <col min="11525" max="11525" width="9.140625" style="40" customWidth="1"/>
    <col min="11526" max="11776" width="8.85546875" style="40"/>
    <col min="11777" max="11777" width="16" style="40" customWidth="1"/>
    <col min="11778" max="11778" width="11.42578125" style="40" customWidth="1"/>
    <col min="11779" max="11779" width="45.42578125" style="40" customWidth="1"/>
    <col min="11780" max="11780" width="16.28515625" style="40" customWidth="1"/>
    <col min="11781" max="11781" width="9.140625" style="40" customWidth="1"/>
    <col min="11782" max="12032" width="8.85546875" style="40"/>
    <col min="12033" max="12033" width="16" style="40" customWidth="1"/>
    <col min="12034" max="12034" width="11.42578125" style="40" customWidth="1"/>
    <col min="12035" max="12035" width="45.42578125" style="40" customWidth="1"/>
    <col min="12036" max="12036" width="16.28515625" style="40" customWidth="1"/>
    <col min="12037" max="12037" width="9.140625" style="40" customWidth="1"/>
    <col min="12038" max="12288" width="8.85546875" style="40"/>
    <col min="12289" max="12289" width="16" style="40" customWidth="1"/>
    <col min="12290" max="12290" width="11.42578125" style="40" customWidth="1"/>
    <col min="12291" max="12291" width="45.42578125" style="40" customWidth="1"/>
    <col min="12292" max="12292" width="16.28515625" style="40" customWidth="1"/>
    <col min="12293" max="12293" width="9.140625" style="40" customWidth="1"/>
    <col min="12294" max="12544" width="8.85546875" style="40"/>
    <col min="12545" max="12545" width="16" style="40" customWidth="1"/>
    <col min="12546" max="12546" width="11.42578125" style="40" customWidth="1"/>
    <col min="12547" max="12547" width="45.42578125" style="40" customWidth="1"/>
    <col min="12548" max="12548" width="16.28515625" style="40" customWidth="1"/>
    <col min="12549" max="12549" width="9.140625" style="40" customWidth="1"/>
    <col min="12550" max="12800" width="8.85546875" style="40"/>
    <col min="12801" max="12801" width="16" style="40" customWidth="1"/>
    <col min="12802" max="12802" width="11.42578125" style="40" customWidth="1"/>
    <col min="12803" max="12803" width="45.42578125" style="40" customWidth="1"/>
    <col min="12804" max="12804" width="16.28515625" style="40" customWidth="1"/>
    <col min="12805" max="12805" width="9.140625" style="40" customWidth="1"/>
    <col min="12806" max="13056" width="8.85546875" style="40"/>
    <col min="13057" max="13057" width="16" style="40" customWidth="1"/>
    <col min="13058" max="13058" width="11.42578125" style="40" customWidth="1"/>
    <col min="13059" max="13059" width="45.42578125" style="40" customWidth="1"/>
    <col min="13060" max="13060" width="16.28515625" style="40" customWidth="1"/>
    <col min="13061" max="13061" width="9.140625" style="40" customWidth="1"/>
    <col min="13062" max="13312" width="8.85546875" style="40"/>
    <col min="13313" max="13313" width="16" style="40" customWidth="1"/>
    <col min="13314" max="13314" width="11.42578125" style="40" customWidth="1"/>
    <col min="13315" max="13315" width="45.42578125" style="40" customWidth="1"/>
    <col min="13316" max="13316" width="16.28515625" style="40" customWidth="1"/>
    <col min="13317" max="13317" width="9.140625" style="40" customWidth="1"/>
    <col min="13318" max="13568" width="8.85546875" style="40"/>
    <col min="13569" max="13569" width="16" style="40" customWidth="1"/>
    <col min="13570" max="13570" width="11.42578125" style="40" customWidth="1"/>
    <col min="13571" max="13571" width="45.42578125" style="40" customWidth="1"/>
    <col min="13572" max="13572" width="16.28515625" style="40" customWidth="1"/>
    <col min="13573" max="13573" width="9.140625" style="40" customWidth="1"/>
    <col min="13574" max="13824" width="8.85546875" style="40"/>
    <col min="13825" max="13825" width="16" style="40" customWidth="1"/>
    <col min="13826" max="13826" width="11.42578125" style="40" customWidth="1"/>
    <col min="13827" max="13827" width="45.42578125" style="40" customWidth="1"/>
    <col min="13828" max="13828" width="16.28515625" style="40" customWidth="1"/>
    <col min="13829" max="13829" width="9.140625" style="40" customWidth="1"/>
    <col min="13830" max="14080" width="8.85546875" style="40"/>
    <col min="14081" max="14081" width="16" style="40" customWidth="1"/>
    <col min="14082" max="14082" width="11.42578125" style="40" customWidth="1"/>
    <col min="14083" max="14083" width="45.42578125" style="40" customWidth="1"/>
    <col min="14084" max="14084" width="16.28515625" style="40" customWidth="1"/>
    <col min="14085" max="14085" width="9.140625" style="40" customWidth="1"/>
    <col min="14086" max="14336" width="8.85546875" style="40"/>
    <col min="14337" max="14337" width="16" style="40" customWidth="1"/>
    <col min="14338" max="14338" width="11.42578125" style="40" customWidth="1"/>
    <col min="14339" max="14339" width="45.42578125" style="40" customWidth="1"/>
    <col min="14340" max="14340" width="16.28515625" style="40" customWidth="1"/>
    <col min="14341" max="14341" width="9.140625" style="40" customWidth="1"/>
    <col min="14342" max="14592" width="8.85546875" style="40"/>
    <col min="14593" max="14593" width="16" style="40" customWidth="1"/>
    <col min="14594" max="14594" width="11.42578125" style="40" customWidth="1"/>
    <col min="14595" max="14595" width="45.42578125" style="40" customWidth="1"/>
    <col min="14596" max="14596" width="16.28515625" style="40" customWidth="1"/>
    <col min="14597" max="14597" width="9.140625" style="40" customWidth="1"/>
    <col min="14598" max="14848" width="8.85546875" style="40"/>
    <col min="14849" max="14849" width="16" style="40" customWidth="1"/>
    <col min="14850" max="14850" width="11.42578125" style="40" customWidth="1"/>
    <col min="14851" max="14851" width="45.42578125" style="40" customWidth="1"/>
    <col min="14852" max="14852" width="16.28515625" style="40" customWidth="1"/>
    <col min="14853" max="14853" width="9.140625" style="40" customWidth="1"/>
    <col min="14854" max="15104" width="8.85546875" style="40"/>
    <col min="15105" max="15105" width="16" style="40" customWidth="1"/>
    <col min="15106" max="15106" width="11.42578125" style="40" customWidth="1"/>
    <col min="15107" max="15107" width="45.42578125" style="40" customWidth="1"/>
    <col min="15108" max="15108" width="16.28515625" style="40" customWidth="1"/>
    <col min="15109" max="15109" width="9.140625" style="40" customWidth="1"/>
    <col min="15110" max="15360" width="8.85546875" style="40"/>
    <col min="15361" max="15361" width="16" style="40" customWidth="1"/>
    <col min="15362" max="15362" width="11.42578125" style="40" customWidth="1"/>
    <col min="15363" max="15363" width="45.42578125" style="40" customWidth="1"/>
    <col min="15364" max="15364" width="16.28515625" style="40" customWidth="1"/>
    <col min="15365" max="15365" width="9.140625" style="40" customWidth="1"/>
    <col min="15366" max="15616" width="8.85546875" style="40"/>
    <col min="15617" max="15617" width="16" style="40" customWidth="1"/>
    <col min="15618" max="15618" width="11.42578125" style="40" customWidth="1"/>
    <col min="15619" max="15619" width="45.42578125" style="40" customWidth="1"/>
    <col min="15620" max="15620" width="16.28515625" style="40" customWidth="1"/>
    <col min="15621" max="15621" width="9.140625" style="40" customWidth="1"/>
    <col min="15622" max="15872" width="8.85546875" style="40"/>
    <col min="15873" max="15873" width="16" style="40" customWidth="1"/>
    <col min="15874" max="15874" width="11.42578125" style="40" customWidth="1"/>
    <col min="15875" max="15875" width="45.42578125" style="40" customWidth="1"/>
    <col min="15876" max="15876" width="16.28515625" style="40" customWidth="1"/>
    <col min="15877" max="15877" width="9.140625" style="40" customWidth="1"/>
    <col min="15878" max="16128" width="8.85546875" style="40"/>
    <col min="16129" max="16129" width="16" style="40" customWidth="1"/>
    <col min="16130" max="16130" width="11.42578125" style="40" customWidth="1"/>
    <col min="16131" max="16131" width="45.42578125" style="40" customWidth="1"/>
    <col min="16132" max="16132" width="16.28515625" style="40" customWidth="1"/>
    <col min="16133" max="16133" width="9.140625" style="40" customWidth="1"/>
    <col min="16134" max="16384" width="8.85546875" style="40"/>
  </cols>
  <sheetData>
    <row r="1" spans="1:11" x14ac:dyDescent="0.2">
      <c r="A1" s="173"/>
      <c r="B1" s="173"/>
      <c r="C1" s="173"/>
      <c r="D1" s="173"/>
      <c r="E1" s="173"/>
      <c r="F1" s="173"/>
      <c r="G1" s="173"/>
    </row>
    <row r="2" spans="1:11" x14ac:dyDescent="0.2">
      <c r="A2" s="173"/>
      <c r="B2" s="173"/>
      <c r="C2" s="173"/>
      <c r="D2" s="173"/>
      <c r="E2" s="173"/>
      <c r="F2" s="173"/>
      <c r="G2" s="173"/>
    </row>
    <row r="3" spans="1:11" ht="15.75" x14ac:dyDescent="0.25">
      <c r="A3" s="470" t="s">
        <v>186</v>
      </c>
      <c r="B3" s="470"/>
      <c r="C3" s="470"/>
      <c r="D3" s="470"/>
      <c r="E3" s="470"/>
      <c r="F3" s="470"/>
      <c r="G3" s="470"/>
    </row>
    <row r="4" spans="1:11" ht="16.5" thickBot="1" x14ac:dyDescent="0.3">
      <c r="A4" s="469" t="s">
        <v>218</v>
      </c>
      <c r="B4" s="469"/>
      <c r="C4" s="469"/>
      <c r="D4" s="469"/>
      <c r="E4" s="469"/>
      <c r="F4" s="469"/>
      <c r="G4" s="469"/>
    </row>
    <row r="5" spans="1:11" ht="51.75" thickTop="1" x14ac:dyDescent="0.2">
      <c r="A5" s="179" t="s">
        <v>38</v>
      </c>
      <c r="B5" s="180" t="s">
        <v>187</v>
      </c>
      <c r="C5" s="174" t="s">
        <v>188</v>
      </c>
      <c r="D5" s="174" t="s">
        <v>201</v>
      </c>
      <c r="E5" s="41" t="s">
        <v>204</v>
      </c>
      <c r="F5" s="174" t="s">
        <v>217</v>
      </c>
      <c r="G5" s="175" t="s">
        <v>219</v>
      </c>
    </row>
    <row r="6" spans="1:11" ht="30" customHeight="1" x14ac:dyDescent="0.2">
      <c r="A6" s="171">
        <v>1</v>
      </c>
      <c r="B6" s="182" t="s">
        <v>189</v>
      </c>
      <c r="C6" s="182" t="s">
        <v>190</v>
      </c>
      <c r="D6" s="181" t="s">
        <v>203</v>
      </c>
      <c r="E6" s="194">
        <v>161</v>
      </c>
      <c r="F6" s="177">
        <v>62.88</v>
      </c>
      <c r="G6" s="183">
        <f>E6*F6</f>
        <v>10123.68</v>
      </c>
      <c r="H6" s="471"/>
      <c r="I6" s="471"/>
      <c r="J6" s="471"/>
      <c r="K6" s="471"/>
    </row>
    <row r="7" spans="1:11" ht="22.5" customHeight="1" x14ac:dyDescent="0.2">
      <c r="A7" s="171">
        <v>2</v>
      </c>
      <c r="B7" s="182" t="s">
        <v>191</v>
      </c>
      <c r="C7" s="182" t="s">
        <v>206</v>
      </c>
      <c r="D7" s="181" t="s">
        <v>203</v>
      </c>
      <c r="E7" s="194">
        <v>161</v>
      </c>
      <c r="F7" s="177">
        <v>21.1</v>
      </c>
      <c r="G7" s="183">
        <f t="shared" ref="G7:G12" si="0">E7*F7</f>
        <v>3397.1000000000004</v>
      </c>
      <c r="H7" s="471"/>
      <c r="I7" s="471"/>
      <c r="J7" s="471"/>
      <c r="K7" s="471"/>
    </row>
    <row r="8" spans="1:11" ht="22.5" customHeight="1" x14ac:dyDescent="0.2">
      <c r="A8" s="171">
        <v>3</v>
      </c>
      <c r="B8" s="182" t="s">
        <v>192</v>
      </c>
      <c r="C8" s="182" t="s">
        <v>202</v>
      </c>
      <c r="D8" s="181" t="s">
        <v>203</v>
      </c>
      <c r="E8" s="194">
        <v>17</v>
      </c>
      <c r="F8" s="177">
        <v>60.98</v>
      </c>
      <c r="G8" s="183">
        <f t="shared" si="0"/>
        <v>1036.6599999999999</v>
      </c>
      <c r="H8" s="471"/>
      <c r="I8" s="471"/>
      <c r="J8" s="471"/>
      <c r="K8" s="471"/>
    </row>
    <row r="9" spans="1:11" ht="22.5" customHeight="1" x14ac:dyDescent="0.2">
      <c r="A9" s="171">
        <v>4</v>
      </c>
      <c r="B9" s="182" t="s">
        <v>193</v>
      </c>
      <c r="C9" s="182" t="s">
        <v>194</v>
      </c>
      <c r="D9" s="181" t="s">
        <v>203</v>
      </c>
      <c r="E9" s="194">
        <v>17</v>
      </c>
      <c r="F9" s="177">
        <v>57.9</v>
      </c>
      <c r="G9" s="183">
        <f t="shared" si="0"/>
        <v>984.3</v>
      </c>
      <c r="H9" s="471"/>
      <c r="I9" s="471"/>
      <c r="J9" s="471"/>
      <c r="K9" s="471"/>
    </row>
    <row r="10" spans="1:11" ht="26.25" customHeight="1" x14ac:dyDescent="0.2">
      <c r="A10" s="171">
        <v>5</v>
      </c>
      <c r="B10" s="182" t="s">
        <v>195</v>
      </c>
      <c r="C10" s="182" t="s">
        <v>196</v>
      </c>
      <c r="D10" s="181" t="s">
        <v>203</v>
      </c>
      <c r="E10" s="194">
        <v>17</v>
      </c>
      <c r="F10" s="177">
        <v>99.65</v>
      </c>
      <c r="G10" s="183">
        <f t="shared" si="0"/>
        <v>1694.0500000000002</v>
      </c>
      <c r="H10" s="471"/>
      <c r="I10" s="471"/>
      <c r="J10" s="471"/>
      <c r="K10" s="471"/>
    </row>
    <row r="11" spans="1:11" ht="26.25" customHeight="1" x14ac:dyDescent="0.2">
      <c r="A11" s="171">
        <v>6</v>
      </c>
      <c r="B11" s="182" t="s">
        <v>197</v>
      </c>
      <c r="C11" s="182" t="s">
        <v>198</v>
      </c>
      <c r="D11" s="181" t="s">
        <v>203</v>
      </c>
      <c r="E11" s="194">
        <v>340</v>
      </c>
      <c r="F11" s="177">
        <v>26</v>
      </c>
      <c r="G11" s="183">
        <f t="shared" si="0"/>
        <v>8840</v>
      </c>
      <c r="H11" s="471"/>
      <c r="I11" s="471"/>
      <c r="J11" s="471"/>
      <c r="K11" s="471"/>
    </row>
    <row r="12" spans="1:11" ht="26.25" customHeight="1" x14ac:dyDescent="0.2">
      <c r="A12" s="171">
        <v>7</v>
      </c>
      <c r="B12" s="182" t="s">
        <v>199</v>
      </c>
      <c r="C12" s="182" t="s">
        <v>200</v>
      </c>
      <c r="D12" s="181" t="s">
        <v>203</v>
      </c>
      <c r="E12" s="194">
        <v>30</v>
      </c>
      <c r="F12" s="177">
        <v>109</v>
      </c>
      <c r="G12" s="183">
        <f t="shared" si="0"/>
        <v>3270</v>
      </c>
      <c r="H12" s="471"/>
      <c r="I12" s="471"/>
      <c r="J12" s="471"/>
      <c r="K12" s="471"/>
    </row>
    <row r="13" spans="1:11" ht="25.5" customHeight="1" thickBot="1" x14ac:dyDescent="0.25">
      <c r="A13" s="472" t="s">
        <v>205</v>
      </c>
      <c r="B13" s="473"/>
      <c r="C13" s="473"/>
      <c r="D13" s="473"/>
      <c r="E13" s="473"/>
      <c r="F13" s="474"/>
      <c r="G13" s="193">
        <f>SUM(G6:G12)</f>
        <v>29345.79</v>
      </c>
    </row>
    <row r="14" spans="1:11" ht="13.5" thickTop="1" x14ac:dyDescent="0.2"/>
  </sheetData>
  <mergeCells count="4">
    <mergeCell ref="A4:G4"/>
    <mergeCell ref="A3:G3"/>
    <mergeCell ref="H6:K12"/>
    <mergeCell ref="A13:F13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headerFooter>
    <oddHeader>&amp;C&amp;"English111 Vivace BT,Regular"&amp;45Supremo Tribunal Federal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B5:I37"/>
  <sheetViews>
    <sheetView showGridLines="0" zoomScaleNormal="100" zoomScaleSheetLayoutView="90" workbookViewId="0">
      <selection activeCell="B6" sqref="B6"/>
    </sheetView>
  </sheetViews>
  <sheetFormatPr defaultColWidth="8.85546875" defaultRowHeight="12.75" x14ac:dyDescent="0.2"/>
  <cols>
    <col min="1" max="1" width="8.85546875" style="184"/>
    <col min="2" max="2" width="7" style="184" customWidth="1"/>
    <col min="3" max="3" width="8.28515625" style="184" customWidth="1"/>
    <col min="4" max="4" width="47.85546875" style="184" customWidth="1"/>
    <col min="5" max="5" width="9.28515625" style="184" bestFit="1" customWidth="1"/>
    <col min="6" max="6" width="16.5703125" style="184" customWidth="1"/>
    <col min="7" max="8" width="18.85546875" style="184" customWidth="1"/>
    <col min="9" max="9" width="25.42578125" style="184" customWidth="1"/>
    <col min="10" max="16384" width="8.85546875" style="184"/>
  </cols>
  <sheetData>
    <row r="5" spans="2:9" ht="39.75" customHeight="1" thickBot="1" x14ac:dyDescent="0.3">
      <c r="B5" s="475" t="s">
        <v>210</v>
      </c>
      <c r="C5" s="476"/>
      <c r="D5" s="476"/>
      <c r="E5" s="476"/>
      <c r="F5" s="476"/>
      <c r="G5" s="476"/>
      <c r="H5" s="476"/>
      <c r="I5" s="476"/>
    </row>
    <row r="6" spans="2:9" ht="39" thickTop="1" x14ac:dyDescent="0.2">
      <c r="B6" s="179" t="s">
        <v>38</v>
      </c>
      <c r="C6" s="174" t="s">
        <v>212</v>
      </c>
      <c r="D6" s="174" t="s">
        <v>110</v>
      </c>
      <c r="E6" s="174" t="s">
        <v>111</v>
      </c>
      <c r="F6" s="174" t="s">
        <v>112</v>
      </c>
      <c r="G6" s="192" t="s">
        <v>171</v>
      </c>
      <c r="H6" s="192" t="s">
        <v>220</v>
      </c>
      <c r="I6" s="175" t="s">
        <v>213</v>
      </c>
    </row>
    <row r="7" spans="2:9" ht="26.25" customHeight="1" x14ac:dyDescent="0.2">
      <c r="B7" s="171">
        <v>1</v>
      </c>
      <c r="C7" s="185">
        <v>170</v>
      </c>
      <c r="D7" s="186" t="s">
        <v>214</v>
      </c>
      <c r="E7" s="187">
        <v>5</v>
      </c>
      <c r="F7" s="188">
        <v>0.2</v>
      </c>
      <c r="G7" s="177">
        <v>2580</v>
      </c>
      <c r="H7" s="177">
        <f>G7*C7</f>
        <v>438600</v>
      </c>
      <c r="I7" s="222">
        <f>H7/E7</f>
        <v>87720</v>
      </c>
    </row>
    <row r="8" spans="2:9" ht="26.25" customHeight="1" x14ac:dyDescent="0.2">
      <c r="B8" s="171">
        <v>2</v>
      </c>
      <c r="C8" s="191">
        <v>1</v>
      </c>
      <c r="D8" s="190" t="s">
        <v>215</v>
      </c>
      <c r="E8" s="187">
        <v>5</v>
      </c>
      <c r="F8" s="188">
        <v>0.2</v>
      </c>
      <c r="G8" s="177">
        <v>54250</v>
      </c>
      <c r="H8" s="177">
        <f t="shared" ref="H8:H12" si="0">G8*C8</f>
        <v>54250</v>
      </c>
      <c r="I8" s="222">
        <f t="shared" ref="I8:I12" si="1">H8/E8</f>
        <v>10850</v>
      </c>
    </row>
    <row r="9" spans="2:9" ht="26.25" customHeight="1" x14ac:dyDescent="0.2">
      <c r="B9" s="171">
        <v>3</v>
      </c>
      <c r="C9" s="191">
        <v>17</v>
      </c>
      <c r="D9" s="190" t="s">
        <v>207</v>
      </c>
      <c r="E9" s="187">
        <v>10</v>
      </c>
      <c r="F9" s="188">
        <v>0.1</v>
      </c>
      <c r="G9" s="177">
        <v>4800</v>
      </c>
      <c r="H9" s="177">
        <f t="shared" si="0"/>
        <v>81600</v>
      </c>
      <c r="I9" s="222">
        <f t="shared" si="1"/>
        <v>8160</v>
      </c>
    </row>
    <row r="10" spans="2:9" ht="26.25" customHeight="1" x14ac:dyDescent="0.2">
      <c r="B10" s="171">
        <v>4</v>
      </c>
      <c r="C10" s="191">
        <v>50</v>
      </c>
      <c r="D10" s="190" t="s">
        <v>211</v>
      </c>
      <c r="E10" s="187">
        <v>10</v>
      </c>
      <c r="F10" s="188">
        <v>0.1</v>
      </c>
      <c r="G10" s="177">
        <v>359.99</v>
      </c>
      <c r="H10" s="177">
        <f t="shared" si="0"/>
        <v>17999.5</v>
      </c>
      <c r="I10" s="222">
        <f t="shared" si="1"/>
        <v>1799.95</v>
      </c>
    </row>
    <row r="11" spans="2:9" ht="26.25" customHeight="1" x14ac:dyDescent="0.2">
      <c r="B11" s="171">
        <v>5</v>
      </c>
      <c r="C11" s="191">
        <v>510</v>
      </c>
      <c r="D11" s="190" t="s">
        <v>208</v>
      </c>
      <c r="E11" s="187">
        <v>1</v>
      </c>
      <c r="F11" s="188">
        <v>1</v>
      </c>
      <c r="G11" s="177">
        <v>11</v>
      </c>
      <c r="H11" s="177">
        <f t="shared" si="0"/>
        <v>5610</v>
      </c>
      <c r="I11" s="222">
        <f t="shared" si="1"/>
        <v>5610</v>
      </c>
    </row>
    <row r="12" spans="2:9" ht="26.25" customHeight="1" x14ac:dyDescent="0.2">
      <c r="B12" s="171">
        <v>6</v>
      </c>
      <c r="C12" s="191">
        <v>10</v>
      </c>
      <c r="D12" s="190" t="s">
        <v>209</v>
      </c>
      <c r="E12" s="187">
        <v>10</v>
      </c>
      <c r="F12" s="188">
        <v>0.1</v>
      </c>
      <c r="G12" s="177">
        <v>8638.81</v>
      </c>
      <c r="H12" s="177">
        <f t="shared" si="0"/>
        <v>86388.099999999991</v>
      </c>
      <c r="I12" s="222">
        <f t="shared" si="1"/>
        <v>8638.81</v>
      </c>
    </row>
    <row r="13" spans="2:9" ht="29.25" customHeight="1" thickBot="1" x14ac:dyDescent="0.25">
      <c r="B13" s="477" t="s">
        <v>113</v>
      </c>
      <c r="C13" s="478"/>
      <c r="D13" s="478"/>
      <c r="E13" s="478"/>
      <c r="F13" s="478"/>
      <c r="G13" s="478"/>
      <c r="H13" s="216"/>
      <c r="I13" s="193">
        <f>SUM(I7:I12)</f>
        <v>122778.76</v>
      </c>
    </row>
    <row r="14" spans="2:9" ht="13.5" thickTop="1" x14ac:dyDescent="0.2"/>
    <row r="19" spans="6:6" x14ac:dyDescent="0.2">
      <c r="F19" s="189"/>
    </row>
    <row r="30" spans="6:6" x14ac:dyDescent="0.2">
      <c r="F30" s="189"/>
    </row>
    <row r="34" spans="6:6" x14ac:dyDescent="0.2">
      <c r="F34" s="189"/>
    </row>
    <row r="35" spans="6:6" x14ac:dyDescent="0.2">
      <c r="F35" s="189"/>
    </row>
    <row r="36" spans="6:6" x14ac:dyDescent="0.2">
      <c r="F36" s="189"/>
    </row>
    <row r="37" spans="6:6" x14ac:dyDescent="0.2">
      <c r="F37" s="189"/>
    </row>
  </sheetData>
  <mergeCells count="2">
    <mergeCell ref="B5:I5"/>
    <mergeCell ref="B13:G13"/>
  </mergeCells>
  <pageMargins left="0.511811024" right="0.511811024" top="0.78740157499999996" bottom="0.78740157499999996" header="0.31496062000000002" footer="0.31496062000000002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  <pageSetUpPr fitToPage="1"/>
  </sheetPr>
  <dimension ref="A2:S41"/>
  <sheetViews>
    <sheetView showGridLines="0" zoomScale="90" zoomScaleNormal="90" zoomScaleSheetLayoutView="80" zoomScalePageLayoutView="70" workbookViewId="0">
      <selection activeCell="B3" sqref="B3:P4"/>
    </sheetView>
  </sheetViews>
  <sheetFormatPr defaultRowHeight="15" x14ac:dyDescent="0.2"/>
  <cols>
    <col min="1" max="1" width="9.140625" style="11"/>
    <col min="2" max="2" width="27.28515625" style="11" customWidth="1"/>
    <col min="3" max="3" width="14.140625" style="11" customWidth="1"/>
    <col min="4" max="4" width="12.7109375" style="11" customWidth="1"/>
    <col min="5" max="6" width="12.85546875" style="11" customWidth="1"/>
    <col min="7" max="7" width="16" style="11" customWidth="1"/>
    <col min="8" max="8" width="15.85546875" style="11" customWidth="1"/>
    <col min="9" max="10" width="15.7109375" style="11" customWidth="1"/>
    <col min="11" max="11" width="15" style="11" customWidth="1"/>
    <col min="12" max="12" width="13.42578125" style="11" customWidth="1"/>
    <col min="13" max="13" width="20" style="11" customWidth="1"/>
    <col min="14" max="15" width="17.7109375" style="11" customWidth="1"/>
    <col min="16" max="16" width="16.7109375" style="11" customWidth="1"/>
    <col min="17" max="17" width="3.42578125" style="11" customWidth="1"/>
    <col min="18" max="18" width="23.28515625" style="11" customWidth="1"/>
    <col min="19" max="19" width="25.140625" style="11" customWidth="1"/>
    <col min="20" max="20" width="9.140625" style="11"/>
    <col min="21" max="21" width="21.140625" style="11" bestFit="1" customWidth="1"/>
    <col min="22" max="16384" width="9.140625" style="11"/>
  </cols>
  <sheetData>
    <row r="2" spans="1:19" ht="15.75" thickBot="1" x14ac:dyDescent="0.25"/>
    <row r="3" spans="1:19" ht="16.5" customHeight="1" thickTop="1" x14ac:dyDescent="0.2">
      <c r="A3" s="12"/>
      <c r="B3" s="480" t="s">
        <v>114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2"/>
    </row>
    <row r="4" spans="1:19" ht="15" customHeight="1" x14ac:dyDescent="0.2">
      <c r="A4" s="12"/>
      <c r="B4" s="483"/>
      <c r="C4" s="484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5"/>
      <c r="Q4" s="13"/>
      <c r="R4" s="13"/>
      <c r="S4" s="13"/>
    </row>
    <row r="5" spans="1:19" ht="27.75" customHeight="1" x14ac:dyDescent="0.2">
      <c r="B5" s="486" t="s">
        <v>24</v>
      </c>
      <c r="C5" s="487" t="s">
        <v>115</v>
      </c>
      <c r="D5" s="487"/>
      <c r="E5" s="487"/>
      <c r="F5" s="487"/>
      <c r="G5" s="487"/>
      <c r="H5" s="487"/>
      <c r="I5" s="487" t="s">
        <v>116</v>
      </c>
      <c r="J5" s="487"/>
      <c r="K5" s="487"/>
      <c r="L5" s="479" t="s">
        <v>1</v>
      </c>
      <c r="M5" s="479" t="s">
        <v>117</v>
      </c>
      <c r="N5" s="479" t="s">
        <v>2</v>
      </c>
      <c r="O5" s="479" t="s">
        <v>248</v>
      </c>
      <c r="P5" s="488" t="s">
        <v>118</v>
      </c>
      <c r="Q5" s="14"/>
    </row>
    <row r="6" spans="1:19" ht="48" customHeight="1" x14ac:dyDescent="0.2">
      <c r="B6" s="486"/>
      <c r="C6" s="479" t="s">
        <v>4</v>
      </c>
      <c r="D6" s="479" t="s">
        <v>119</v>
      </c>
      <c r="E6" s="479" t="s">
        <v>91</v>
      </c>
      <c r="F6" s="479" t="s">
        <v>120</v>
      </c>
      <c r="G6" s="479" t="s">
        <v>121</v>
      </c>
      <c r="H6" s="479" t="s">
        <v>122</v>
      </c>
      <c r="I6" s="479" t="s">
        <v>123</v>
      </c>
      <c r="J6" s="479" t="s">
        <v>124</v>
      </c>
      <c r="K6" s="479" t="s">
        <v>125</v>
      </c>
      <c r="L6" s="479"/>
      <c r="M6" s="479"/>
      <c r="N6" s="479"/>
      <c r="O6" s="479"/>
      <c r="P6" s="488"/>
      <c r="Q6" s="14"/>
    </row>
    <row r="7" spans="1:19" ht="18" customHeight="1" x14ac:dyDescent="0.2">
      <c r="B7" s="486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88"/>
      <c r="Q7" s="14"/>
    </row>
    <row r="8" spans="1:19" ht="21" customHeight="1" x14ac:dyDescent="0.2">
      <c r="B8" s="486"/>
      <c r="C8" s="479"/>
      <c r="D8" s="479"/>
      <c r="E8" s="479"/>
      <c r="F8" s="479"/>
      <c r="G8" s="479"/>
      <c r="H8" s="479"/>
      <c r="I8" s="479"/>
      <c r="J8" s="479"/>
      <c r="K8" s="479"/>
      <c r="L8" s="479"/>
      <c r="M8" s="479"/>
      <c r="N8" s="479"/>
      <c r="O8" s="479"/>
      <c r="P8" s="488"/>
      <c r="Q8" s="14"/>
    </row>
    <row r="9" spans="1:19" ht="24" customHeight="1" x14ac:dyDescent="0.2">
      <c r="B9" s="486"/>
      <c r="C9" s="479"/>
      <c r="D9" s="31">
        <f>'Encargos Sociais'!D18</f>
        <v>8.3299999999999999E-2</v>
      </c>
      <c r="E9" s="31">
        <f>'Encargos Sociais'!D19</f>
        <v>8.3299999999999999E-2</v>
      </c>
      <c r="F9" s="31">
        <f>'Encargos Sociais'!D20</f>
        <v>2.7799999999999998E-2</v>
      </c>
      <c r="G9" s="31">
        <f>'Encargos Sociais'!D15</f>
        <v>0.39800000000000008</v>
      </c>
      <c r="H9" s="479"/>
      <c r="I9" s="31" t="s">
        <v>6</v>
      </c>
      <c r="J9" s="31" t="s">
        <v>6</v>
      </c>
      <c r="K9" s="479"/>
      <c r="L9" s="479"/>
      <c r="M9" s="32">
        <f>'Encargos Sociais'!J14</f>
        <v>0.22988505747126453</v>
      </c>
      <c r="N9" s="479"/>
      <c r="O9" s="479"/>
      <c r="P9" s="488"/>
    </row>
    <row r="10" spans="1:19" ht="33" customHeight="1" x14ac:dyDescent="0.2">
      <c r="A10" s="15"/>
      <c r="B10" s="47" t="s">
        <v>160</v>
      </c>
      <c r="C10" s="48">
        <f>Planilha_Custos!J8</f>
        <v>3185.5099999999998</v>
      </c>
      <c r="D10" s="49">
        <f t="shared" ref="D10:D16" si="0">C10*$D$9</f>
        <v>265.35298299999999</v>
      </c>
      <c r="E10" s="49">
        <f t="shared" ref="E10:E16" si="1">C10*$E$9</f>
        <v>265.35298299999999</v>
      </c>
      <c r="F10" s="48">
        <f t="shared" ref="F10:F16" si="2">$F$9*C10</f>
        <v>88.557177999999993</v>
      </c>
      <c r="G10" s="48">
        <f t="shared" ref="G10:G16" si="3">($G$9*D10)+(E10*$G$9)</f>
        <v>211.22097446800004</v>
      </c>
      <c r="H10" s="48">
        <f t="shared" ref="H10:H16" si="4">C10+D10+F10+G10+E10</f>
        <v>4015.9941184680001</v>
      </c>
      <c r="I10" s="48">
        <f>'AA AT HORAS'!T13</f>
        <v>633.62389999999994</v>
      </c>
      <c r="J10" s="48">
        <f>'AA AT HORAS'!M$39</f>
        <v>19.809933333333316</v>
      </c>
      <c r="K10" s="48">
        <f>I10+J10</f>
        <v>653.43383333333327</v>
      </c>
      <c r="L10" s="48">
        <f>H10+K10</f>
        <v>4669.4279518013336</v>
      </c>
      <c r="M10" s="48">
        <f>L10*$M$9</f>
        <v>1073.4317130577786</v>
      </c>
      <c r="N10" s="48">
        <f>L10+M10</f>
        <v>5742.8596648591119</v>
      </c>
      <c r="O10" s="245">
        <f>N10/30</f>
        <v>191.42865549530373</v>
      </c>
      <c r="P10" s="50">
        <f>N10/'AA AT HORAS'!S$22</f>
        <v>26.10390756754142</v>
      </c>
      <c r="Q10" s="16"/>
    </row>
    <row r="11" spans="1:19" ht="33" customHeight="1" x14ac:dyDescent="0.2">
      <c r="A11" s="15"/>
      <c r="B11" s="47" t="s">
        <v>161</v>
      </c>
      <c r="C11" s="48">
        <f>Planilha_Custos!J11</f>
        <v>3533.0201818181818</v>
      </c>
      <c r="D11" s="49">
        <f t="shared" si="0"/>
        <v>294.30058114545454</v>
      </c>
      <c r="E11" s="49">
        <f t="shared" si="1"/>
        <v>294.30058114545454</v>
      </c>
      <c r="F11" s="48">
        <f t="shared" si="2"/>
        <v>98.217961054545441</v>
      </c>
      <c r="G11" s="48">
        <f t="shared" si="3"/>
        <v>234.26326259178185</v>
      </c>
      <c r="H11" s="48">
        <f t="shared" si="4"/>
        <v>4454.1025677554189</v>
      </c>
      <c r="I11" s="48">
        <f>'AA AT HORAS'!T13</f>
        <v>633.62389999999994</v>
      </c>
      <c r="J11" s="48">
        <f>'AA AT HORAS'!M$39</f>
        <v>19.809933333333316</v>
      </c>
      <c r="K11" s="48">
        <f t="shared" ref="K11:K16" si="5">I11+J11</f>
        <v>653.43383333333327</v>
      </c>
      <c r="L11" s="48">
        <f t="shared" ref="L11:L16" si="6">H11+K11</f>
        <v>5107.5364010887524</v>
      </c>
      <c r="M11" s="48">
        <f t="shared" ref="M11:M16" si="7">L11*$M$9</f>
        <v>1174.1462991008634</v>
      </c>
      <c r="N11" s="48">
        <f t="shared" ref="N11:N16" si="8">L11+M11</f>
        <v>6281.6827001896163</v>
      </c>
      <c r="O11" s="245">
        <f t="shared" ref="O11:O16" si="9">N11/30</f>
        <v>209.38942333965389</v>
      </c>
      <c r="P11" s="50">
        <f>N11/'AA AT HORAS'!S$22</f>
        <v>28.553103182680076</v>
      </c>
      <c r="Q11" s="16"/>
    </row>
    <row r="12" spans="1:19" ht="33" customHeight="1" x14ac:dyDescent="0.2">
      <c r="A12" s="15"/>
      <c r="B12" s="47" t="s">
        <v>262</v>
      </c>
      <c r="C12" s="48">
        <f>Planilha_Custos!J9</f>
        <v>3448.16</v>
      </c>
      <c r="D12" s="49">
        <f t="shared" si="0"/>
        <v>287.23172799999998</v>
      </c>
      <c r="E12" s="49">
        <f t="shared" si="1"/>
        <v>287.23172799999998</v>
      </c>
      <c r="F12" s="48">
        <f t="shared" si="2"/>
        <v>95.858847999999995</v>
      </c>
      <c r="G12" s="48">
        <f t="shared" si="3"/>
        <v>228.63645548800002</v>
      </c>
      <c r="H12" s="48">
        <f t="shared" si="4"/>
        <v>4347.1187594879993</v>
      </c>
      <c r="I12" s="48">
        <f>'AA AT HORAS'!T13</f>
        <v>633.62389999999994</v>
      </c>
      <c r="J12" s="48">
        <f>'AA AT HORAS'!M$39</f>
        <v>19.809933333333316</v>
      </c>
      <c r="K12" s="48">
        <f t="shared" ref="K12" si="10">I12+J12</f>
        <v>653.43383333333327</v>
      </c>
      <c r="L12" s="48">
        <f t="shared" ref="L12" si="11">H12+K12</f>
        <v>5000.5525928213328</v>
      </c>
      <c r="M12" s="48">
        <f t="shared" ref="M12" si="12">L12*$M$9</f>
        <v>1149.5523201888129</v>
      </c>
      <c r="N12" s="48">
        <f t="shared" ref="N12" si="13">L12+M12</f>
        <v>6150.1049130101455</v>
      </c>
      <c r="O12" s="245">
        <f t="shared" ref="O12" si="14">N12/30</f>
        <v>205.00349710033819</v>
      </c>
      <c r="P12" s="50">
        <f>N12/'AA AT HORAS'!S$22</f>
        <v>27.955022331864299</v>
      </c>
      <c r="Q12" s="16"/>
    </row>
    <row r="13" spans="1:19" ht="33" customHeight="1" x14ac:dyDescent="0.2">
      <c r="A13" s="15"/>
      <c r="B13" s="47" t="s">
        <v>263</v>
      </c>
      <c r="C13" s="48">
        <f>Planilha_Custos!J10</f>
        <v>3824.3201818181819</v>
      </c>
      <c r="D13" s="49">
        <f t="shared" si="0"/>
        <v>318.56587114545454</v>
      </c>
      <c r="E13" s="49">
        <f t="shared" si="1"/>
        <v>318.56587114545454</v>
      </c>
      <c r="F13" s="48">
        <f t="shared" si="2"/>
        <v>106.31610105454546</v>
      </c>
      <c r="G13" s="48">
        <f t="shared" si="3"/>
        <v>253.57843343178186</v>
      </c>
      <c r="H13" s="48">
        <f t="shared" si="4"/>
        <v>4821.3464585954189</v>
      </c>
      <c r="I13" s="48">
        <f>'AA AT HORAS'!T13</f>
        <v>633.62389999999994</v>
      </c>
      <c r="J13" s="48">
        <f>'AA AT HORAS'!M$39</f>
        <v>19.809933333333316</v>
      </c>
      <c r="K13" s="48">
        <f t="shared" ref="K13" si="15">I13+J13</f>
        <v>653.43383333333327</v>
      </c>
      <c r="L13" s="48">
        <f t="shared" ref="L13" si="16">H13+K13</f>
        <v>5474.7802919287524</v>
      </c>
      <c r="M13" s="48">
        <f t="shared" ref="M13" si="17">L13*$M$9</f>
        <v>1258.5701820525876</v>
      </c>
      <c r="N13" s="48">
        <f t="shared" ref="N13" si="18">L13+M13</f>
        <v>6733.3504739813397</v>
      </c>
      <c r="O13" s="245">
        <f t="shared" ref="O13" si="19">N13/30</f>
        <v>224.44501579937798</v>
      </c>
      <c r="P13" s="50">
        <f>N13/'AA AT HORAS'!S$22</f>
        <v>30.606138518096998</v>
      </c>
      <c r="Q13" s="16"/>
    </row>
    <row r="14" spans="1:19" ht="33" customHeight="1" x14ac:dyDescent="0.2">
      <c r="A14" s="15"/>
      <c r="B14" s="47" t="s">
        <v>159</v>
      </c>
      <c r="C14" s="48">
        <f>Planilha_Custos!J14</f>
        <v>3185.5099999999998</v>
      </c>
      <c r="D14" s="49">
        <f t="shared" si="0"/>
        <v>265.35298299999999</v>
      </c>
      <c r="E14" s="49">
        <f t="shared" si="1"/>
        <v>265.35298299999999</v>
      </c>
      <c r="F14" s="48">
        <f t="shared" si="2"/>
        <v>88.557177999999993</v>
      </c>
      <c r="G14" s="48">
        <f t="shared" si="3"/>
        <v>211.22097446800004</v>
      </c>
      <c r="H14" s="48">
        <f t="shared" si="4"/>
        <v>4015.9941184680001</v>
      </c>
      <c r="I14" s="48">
        <f>'AA AT HORAS'!T14</f>
        <v>849.4738000000001</v>
      </c>
      <c r="J14" s="48">
        <f>'AA AT HORAS'!M40</f>
        <v>76.643266666666662</v>
      </c>
      <c r="K14" s="48">
        <f t="shared" si="5"/>
        <v>926.1170666666668</v>
      </c>
      <c r="L14" s="48">
        <f t="shared" si="6"/>
        <v>4942.1111851346668</v>
      </c>
      <c r="M14" s="48">
        <f t="shared" si="7"/>
        <v>1136.1175138240621</v>
      </c>
      <c r="N14" s="48">
        <f t="shared" si="8"/>
        <v>6078.2286989587292</v>
      </c>
      <c r="O14" s="245">
        <f t="shared" si="9"/>
        <v>202.6076232986243</v>
      </c>
      <c r="P14" s="50">
        <f>N14/'AA AT HORAS'!S$22</f>
        <v>27.628312267994225</v>
      </c>
      <c r="Q14" s="16"/>
    </row>
    <row r="15" spans="1:19" ht="33" customHeight="1" x14ac:dyDescent="0.2">
      <c r="A15" s="15"/>
      <c r="B15" s="169" t="s">
        <v>157</v>
      </c>
      <c r="C15" s="170">
        <f>Planilha_Custos!J16</f>
        <v>4135.9399999999996</v>
      </c>
      <c r="D15" s="49">
        <f t="shared" si="0"/>
        <v>344.52380199999999</v>
      </c>
      <c r="E15" s="49">
        <f t="shared" si="1"/>
        <v>344.52380199999999</v>
      </c>
      <c r="F15" s="48">
        <f t="shared" si="2"/>
        <v>114.97913199999998</v>
      </c>
      <c r="G15" s="48">
        <f t="shared" si="3"/>
        <v>274.24094639200007</v>
      </c>
      <c r="H15" s="48">
        <f t="shared" si="4"/>
        <v>5214.2076823919997</v>
      </c>
      <c r="I15" s="170">
        <f>'AA AT HORAS'!T15</f>
        <v>633.62389999999994</v>
      </c>
      <c r="J15" s="170">
        <f>'AA AT HORAS'!M41</f>
        <v>0</v>
      </c>
      <c r="K15" s="48">
        <f t="shared" si="5"/>
        <v>633.62389999999994</v>
      </c>
      <c r="L15" s="48">
        <f t="shared" si="6"/>
        <v>5847.8315823919993</v>
      </c>
      <c r="M15" s="48">
        <f t="shared" si="7"/>
        <v>1344.3290994004606</v>
      </c>
      <c r="N15" s="48">
        <f t="shared" si="8"/>
        <v>7192.1606817924603</v>
      </c>
      <c r="O15" s="245">
        <f t="shared" si="9"/>
        <v>239.73868939308201</v>
      </c>
      <c r="P15" s="50">
        <f>N15/'AA AT HORAS'!S$22</f>
        <v>32.691639462693004</v>
      </c>
      <c r="Q15" s="16"/>
    </row>
    <row r="16" spans="1:19" ht="33" customHeight="1" thickBot="1" x14ac:dyDescent="0.25">
      <c r="A16" s="15"/>
      <c r="B16" s="37" t="s">
        <v>158</v>
      </c>
      <c r="C16" s="33">
        <f>Planilha_Custos!J17</f>
        <v>4587.1198181818181</v>
      </c>
      <c r="D16" s="35">
        <f t="shared" si="0"/>
        <v>382.10708085454547</v>
      </c>
      <c r="E16" s="35">
        <f t="shared" si="1"/>
        <v>382.10708085454547</v>
      </c>
      <c r="F16" s="33">
        <f t="shared" si="2"/>
        <v>127.52193094545454</v>
      </c>
      <c r="G16" s="33">
        <f t="shared" si="3"/>
        <v>304.15723636021823</v>
      </c>
      <c r="H16" s="33">
        <f t="shared" si="4"/>
        <v>5783.0131471965815</v>
      </c>
      <c r="I16" s="33">
        <f>'AA AT HORAS'!T15</f>
        <v>633.62389999999994</v>
      </c>
      <c r="J16" s="33">
        <f>'AA AT HORAS'!M41</f>
        <v>0</v>
      </c>
      <c r="K16" s="33">
        <f t="shared" si="5"/>
        <v>633.62389999999994</v>
      </c>
      <c r="L16" s="33">
        <f t="shared" si="6"/>
        <v>6416.6370471965811</v>
      </c>
      <c r="M16" s="33">
        <f t="shared" si="7"/>
        <v>1475.0889763670311</v>
      </c>
      <c r="N16" s="33">
        <f t="shared" si="8"/>
        <v>7891.7260235636122</v>
      </c>
      <c r="O16" s="246">
        <f t="shared" si="9"/>
        <v>263.05753411878709</v>
      </c>
      <c r="P16" s="34">
        <f>N16/'AA AT HORAS'!S$22</f>
        <v>35.871481925289146</v>
      </c>
      <c r="Q16" s="16"/>
    </row>
    <row r="17" spans="19:19" ht="15.75" thickTop="1" x14ac:dyDescent="0.2">
      <c r="S17" s="16"/>
    </row>
    <row r="18" spans="19:19" ht="15.75" customHeight="1" x14ac:dyDescent="0.2"/>
    <row r="19" spans="19:19" ht="15" customHeight="1" x14ac:dyDescent="0.2"/>
    <row r="20" spans="19:19" ht="15" customHeight="1" x14ac:dyDescent="0.2"/>
    <row r="21" spans="19:19" ht="15" customHeight="1" x14ac:dyDescent="0.2"/>
    <row r="22" spans="19:19" ht="15" customHeight="1" x14ac:dyDescent="0.2"/>
    <row r="24" spans="19:19" ht="15.75" customHeight="1" x14ac:dyDescent="0.2"/>
    <row r="25" spans="19:19" ht="15.75" customHeight="1" x14ac:dyDescent="0.2"/>
    <row r="26" spans="19:19" ht="15.75" customHeight="1" x14ac:dyDescent="0.2"/>
    <row r="27" spans="19:19" ht="15" customHeight="1" x14ac:dyDescent="0.2"/>
    <row r="28" spans="19:19" ht="15" customHeight="1" x14ac:dyDescent="0.2"/>
    <row r="29" spans="19:19" ht="36" customHeight="1" x14ac:dyDescent="0.2"/>
    <row r="30" spans="19:19" ht="39.75" customHeight="1" x14ac:dyDescent="0.2"/>
    <row r="32" spans="19:19" ht="42" customHeight="1" x14ac:dyDescent="0.2"/>
    <row r="33" ht="56.25" customHeight="1" x14ac:dyDescent="0.2"/>
    <row r="34" ht="45.75" customHeight="1" x14ac:dyDescent="0.2"/>
    <row r="35" ht="38.25" customHeight="1" x14ac:dyDescent="0.2"/>
    <row r="36" ht="41.25" customHeight="1" x14ac:dyDescent="0.2"/>
    <row r="37" ht="34.5" customHeight="1" x14ac:dyDescent="0.2"/>
    <row r="39" ht="36.75" customHeight="1" x14ac:dyDescent="0.2"/>
    <row r="40" ht="20.25" customHeight="1" x14ac:dyDescent="0.2"/>
    <row r="41" ht="24" customHeight="1" x14ac:dyDescent="0.2"/>
  </sheetData>
  <mergeCells count="18">
    <mergeCell ref="H6:H9"/>
    <mergeCell ref="O5:O9"/>
    <mergeCell ref="I6:I8"/>
    <mergeCell ref="J6:J8"/>
    <mergeCell ref="B3:P4"/>
    <mergeCell ref="B5:B9"/>
    <mergeCell ref="C5:H5"/>
    <mergeCell ref="I5:K5"/>
    <mergeCell ref="L5:L9"/>
    <mergeCell ref="M5:M8"/>
    <mergeCell ref="N5:N9"/>
    <mergeCell ref="P5:P9"/>
    <mergeCell ref="C6:C9"/>
    <mergeCell ref="D6:D8"/>
    <mergeCell ref="K6:K9"/>
    <mergeCell ref="E6:E8"/>
    <mergeCell ref="F6:F8"/>
    <mergeCell ref="G6:G8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E80D1F660834892E216AD42448A7C" ma:contentTypeVersion="6" ma:contentTypeDescription="Create a new document." ma:contentTypeScope="" ma:versionID="4124e8e1cdde65d237db118f5ecdf96f">
  <xsd:schema xmlns:xsd="http://www.w3.org/2001/XMLSchema" xmlns:xs="http://www.w3.org/2001/XMLSchema" xmlns:p="http://schemas.microsoft.com/office/2006/metadata/properties" xmlns:ns2="ee930af7-980a-4675-bf59-73a6e27d9f53" targetNamespace="http://schemas.microsoft.com/office/2006/metadata/properties" ma:root="true" ma:fieldsID="09fe7e63b352de156efe8b47e4d768c1" ns2:_="">
    <xsd:import namespace="ee930af7-980a-4675-bf59-73a6e27d9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30af7-980a-4675-bf59-73a6e27d9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01EFE7-8BEF-48D3-BD53-FCC2FFDFB2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FFF0BC-8A49-4DB2-8572-A4CDDA0CAAC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e930af7-980a-4675-bf59-73a6e27d9f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3F7853-7AC6-430E-B1DF-7B1BD492D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30af7-980a-4675-bf59-73a6e27d9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Planilha_Custos</vt:lpstr>
      <vt:lpstr>AA AT HORAS</vt:lpstr>
      <vt:lpstr>Encargos Sociais</vt:lpstr>
      <vt:lpstr>Anx II-B Uniformes</vt:lpstr>
      <vt:lpstr>Anx II-C Mat.Equip</vt:lpstr>
      <vt:lpstr>Anx II-D Equipamentos</vt:lpstr>
      <vt:lpstr>Cálculo Cobertura</vt:lpstr>
      <vt:lpstr>'AA AT HORAS'!Area_de_impressao</vt:lpstr>
      <vt:lpstr>'Anx II-B Uniformes'!Area_de_impressao</vt:lpstr>
      <vt:lpstr>'AA AT HORAS'!Print_Area</vt:lpstr>
      <vt:lpstr>'Cálculo Cobertura'!Print_Area</vt:lpstr>
      <vt:lpstr>Planilha_Custos!Print_Area</vt:lpstr>
    </vt:vector>
  </TitlesOfParts>
  <Manager/>
  <Company>Supremo Tribunal Federal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Marcello dos Santos Lopes</cp:lastModifiedBy>
  <cp:revision/>
  <cp:lastPrinted>2022-07-29T16:57:11Z</cp:lastPrinted>
  <dcterms:created xsi:type="dcterms:W3CDTF">2021-09-20T16:50:59Z</dcterms:created>
  <dcterms:modified xsi:type="dcterms:W3CDTF">2022-09-13T16:46:19Z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0x010100493E80D1F660834892E216AD42448A7C</vt:lpwstr>
  </property>
</Properties>
</file>