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P:\LICITAÇÕES 2022\PROCESSOS ELETRÔNICOS\PRE 21 - 003896-21 - Apoio carregadores de bens\02 PLANILHA\"/>
    </mc:Choice>
  </mc:AlternateContent>
  <xr:revisionPtr revIDLastSave="0" documentId="8_{C8CE6C8F-10C7-4FDA-9A12-6BF409510B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exo I Planilha 1º ano" sheetId="56" r:id="rId1"/>
    <sheet name="Anexo IA HORAS,VT,Vl" sheetId="64" r:id="rId2"/>
    <sheet name="Anexo IIC - Encargos 2º ano" sheetId="68" state="hidden" r:id="rId3"/>
    <sheet name="Anexo IB Uniformes" sheetId="71" r:id="rId4"/>
    <sheet name="Anexo IC EPI" sheetId="72" r:id="rId5"/>
    <sheet name="Anexo ID Cálculo Cobertura" sheetId="69" r:id="rId6"/>
    <sheet name="Plan1" sheetId="73" state="hidden" r:id="rId7"/>
    <sheet name="Anexo IE Ressarcimento Entorno" sheetId="70" r:id="rId8"/>
    <sheet name="Anexo IF Encargos 1º ano" sheetId="61" r:id="rId9"/>
  </sheets>
  <externalReferences>
    <externalReference r:id="rId10"/>
    <externalReference r:id="rId11"/>
    <externalReference r:id="rId12"/>
  </externalReferences>
  <definedNames>
    <definedName name="aa" localSheetId="7">#REF!</definedName>
    <definedName name="aa">#REF!</definedName>
    <definedName name="adasda" localSheetId="0">#REF!</definedName>
    <definedName name="adasda" localSheetId="7">#REF!</definedName>
    <definedName name="adasda">#REF!</definedName>
    <definedName name="_xlnm.Print_Area" localSheetId="0">'Anexo I Planilha 1º ano'!$A$1:$U$28</definedName>
    <definedName name="_xlnm.Print_Area" localSheetId="1">'Anexo IA HORAS,VT,Vl'!$B$1:$Q$34</definedName>
    <definedName name="_xlnm.Print_Area" localSheetId="5">'Anexo ID Cálculo Cobertura'!$B$3:$O$11</definedName>
    <definedName name="_xlnm.Print_Area" localSheetId="7">'Anexo IE Ressarcimento Entorno'!$D$1:$T$30</definedName>
    <definedName name="_xlnm.Print_Area" localSheetId="8">'Anexo IF Encargos 1º ano'!$B$2:$J$40</definedName>
    <definedName name="_xlnm.Print_Area" localSheetId="2">'Anexo IIC - Encargos 2º ano'!$B$2:$J$38</definedName>
    <definedName name="BDI" localSheetId="0">'Anexo I Planilha 1º ano'!#REF!</definedName>
    <definedName name="BDI" localSheetId="1">[1]Cumulativa!$N$7</definedName>
    <definedName name="BDI" localSheetId="5">#REF!</definedName>
    <definedName name="BDI" localSheetId="7">#REF!</definedName>
    <definedName name="BDI" localSheetId="8">#REF!</definedName>
    <definedName name="BDI">#REF!</definedName>
    <definedName name="Qtd_Dias" localSheetId="0">#REF!</definedName>
    <definedName name="Qtd_Dias" localSheetId="1">'Anexo IA HORAS,VT,Vl'!#REF!</definedName>
    <definedName name="Qtd_Dias" localSheetId="5">'[2]HORAS,VT,VA'!#REF!</definedName>
    <definedName name="Qtd_Dias" localSheetId="7">'[3]HORAS,VT,VA'!#REF!</definedName>
    <definedName name="Qtd_Dias" localSheetId="8">'[2]HORAS,VT,VA'!#REF!</definedName>
    <definedName name="Qtd_Dia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8" i="61" l="1"/>
  <c r="D38" i="61"/>
  <c r="I40" i="61"/>
  <c r="I37" i="61"/>
  <c r="I36" i="61"/>
  <c r="H42" i="61"/>
  <c r="H41" i="61"/>
  <c r="H40" i="61"/>
  <c r="H39" i="61"/>
  <c r="H38" i="61"/>
  <c r="H37" i="61"/>
  <c r="H36" i="61"/>
  <c r="H34" i="61"/>
  <c r="D17" i="61"/>
  <c r="E27" i="61"/>
  <c r="D27" i="61"/>
  <c r="F5" i="71" l="1"/>
  <c r="F6" i="71"/>
  <c r="F4" i="71"/>
  <c r="E7" i="70" l="1"/>
  <c r="M20" i="56"/>
  <c r="H6" i="72"/>
  <c r="H7" i="72"/>
  <c r="H8" i="72"/>
  <c r="H5" i="72"/>
  <c r="F14" i="71"/>
  <c r="F15" i="71"/>
  <c r="F16" i="71"/>
  <c r="F13" i="71"/>
  <c r="H9" i="72" l="1"/>
  <c r="N22" i="56" s="1"/>
  <c r="O22" i="56" s="1"/>
  <c r="P22" i="56" s="1"/>
  <c r="F17" i="71"/>
  <c r="F7" i="71"/>
  <c r="F8" i="71" l="1"/>
  <c r="N18" i="56"/>
  <c r="O18" i="56" s="1"/>
  <c r="F18" i="71"/>
  <c r="O20" i="56" s="1"/>
  <c r="P20" i="56" s="1"/>
  <c r="N20" i="56"/>
  <c r="D18" i="64"/>
  <c r="C18" i="64"/>
  <c r="H18" i="64"/>
  <c r="P18" i="56" l="1"/>
  <c r="I41" i="61"/>
  <c r="I38" i="61" l="1"/>
  <c r="F13" i="70"/>
  <c r="F12" i="70"/>
  <c r="F7" i="70"/>
  <c r="G7" i="70" s="1"/>
  <c r="K15" i="64" l="1"/>
  <c r="K14" i="64"/>
  <c r="B11" i="69" l="1"/>
  <c r="B10" i="69"/>
  <c r="K10" i="68" l="1"/>
  <c r="K15" i="68" s="1"/>
  <c r="M9" i="69" s="1"/>
  <c r="K11" i="61"/>
  <c r="K16" i="61" s="1"/>
  <c r="K7" i="56" s="1"/>
  <c r="B25" i="64"/>
  <c r="B30" i="64" s="1"/>
  <c r="B24" i="64"/>
  <c r="K7" i="64"/>
  <c r="K6" i="64"/>
  <c r="C11" i="69" l="1"/>
  <c r="C10" i="69"/>
  <c r="C25" i="64" l="1"/>
  <c r="D25" i="64" s="1"/>
  <c r="C24" i="64"/>
  <c r="D24" i="64" s="1"/>
  <c r="D31" i="68"/>
  <c r="D20" i="68"/>
  <c r="D19" i="68"/>
  <c r="D18" i="68"/>
  <c r="D14" i="68"/>
  <c r="D16" i="68" s="1"/>
  <c r="J10" i="68"/>
  <c r="J15" i="68" s="1"/>
  <c r="X32" i="64"/>
  <c r="B29" i="64"/>
  <c r="F10" i="69"/>
  <c r="H19" i="64" l="1"/>
  <c r="H7" i="70" s="1"/>
  <c r="D25" i="68"/>
  <c r="D33" i="68" s="1"/>
  <c r="D34" i="68" s="1"/>
  <c r="E35" i="68" s="1"/>
  <c r="G9" i="69"/>
  <c r="E10" i="69"/>
  <c r="D10" i="69"/>
  <c r="H11" i="70" l="1"/>
  <c r="I11" i="70" s="1"/>
  <c r="K7" i="70"/>
  <c r="H13" i="70"/>
  <c r="I13" i="70" s="1"/>
  <c r="H12" i="70"/>
  <c r="I12" i="70" s="1"/>
  <c r="I7" i="70"/>
  <c r="J7" i="70" s="1"/>
  <c r="E24" i="64"/>
  <c r="E25" i="64"/>
  <c r="N6" i="64"/>
  <c r="N7" i="64"/>
  <c r="E11" i="69"/>
  <c r="G10" i="69"/>
  <c r="H10" i="69" s="1"/>
  <c r="O7" i="64" l="1"/>
  <c r="P7" i="64" s="1"/>
  <c r="O6" i="64"/>
  <c r="P6" i="64" s="1"/>
  <c r="L7" i="70"/>
  <c r="E30" i="64"/>
  <c r="F30" i="64" s="1"/>
  <c r="H25" i="64"/>
  <c r="F25" i="64"/>
  <c r="G25" i="64" s="1"/>
  <c r="H24" i="64"/>
  <c r="F24" i="64"/>
  <c r="G24" i="64" s="1"/>
  <c r="E29" i="64"/>
  <c r="F29" i="64" s="1"/>
  <c r="F11" i="69"/>
  <c r="D11" i="69"/>
  <c r="G11" i="69" s="1"/>
  <c r="G8" i="56" l="1"/>
  <c r="I10" i="69"/>
  <c r="G9" i="56"/>
  <c r="I11" i="69"/>
  <c r="J12" i="70"/>
  <c r="K12" i="70" s="1"/>
  <c r="L12" i="70" s="1"/>
  <c r="J11" i="70"/>
  <c r="K11" i="70" s="1"/>
  <c r="L11" i="70" s="1"/>
  <c r="J13" i="70"/>
  <c r="K13" i="70" s="1"/>
  <c r="L13" i="70" s="1"/>
  <c r="I25" i="64"/>
  <c r="G30" i="64" s="1"/>
  <c r="H30" i="64" s="1"/>
  <c r="I30" i="64" s="1"/>
  <c r="H11" i="69"/>
  <c r="M13" i="70" l="1"/>
  <c r="O13" i="70" s="1"/>
  <c r="M12" i="70"/>
  <c r="O12" i="70" s="1"/>
  <c r="I24" i="64"/>
  <c r="G29" i="64" s="1"/>
  <c r="H29" i="64" s="1"/>
  <c r="I29" i="64" s="1"/>
  <c r="H9" i="56"/>
  <c r="J11" i="69"/>
  <c r="K11" i="69" s="1"/>
  <c r="L11" i="69" s="1"/>
  <c r="M11" i="69" s="1"/>
  <c r="N11" i="69" s="1"/>
  <c r="O11" i="69" s="1"/>
  <c r="D33" i="61"/>
  <c r="J11" i="61"/>
  <c r="J16" i="61" s="1"/>
  <c r="I34" i="61" l="1"/>
  <c r="I39" i="61" s="1"/>
  <c r="I42" i="61" s="1"/>
  <c r="E35" i="61"/>
  <c r="E36" i="61" s="1"/>
  <c r="D35" i="61"/>
  <c r="D36" i="61" s="1"/>
  <c r="E7" i="56" s="1"/>
  <c r="O14" i="70"/>
  <c r="J10" i="69"/>
  <c r="K10" i="69" s="1"/>
  <c r="L10" i="69" s="1"/>
  <c r="M10" i="69" s="1"/>
  <c r="N10" i="69" s="1"/>
  <c r="O10" i="69" s="1"/>
  <c r="H8" i="56"/>
  <c r="O15" i="70" l="1"/>
  <c r="O24" i="56"/>
  <c r="P24" i="56" s="1"/>
  <c r="E8" i="56"/>
  <c r="F8" i="56" s="1"/>
  <c r="E9" i="56"/>
  <c r="F9" i="56" s="1"/>
  <c r="N10" i="56"/>
  <c r="M14" i="56" l="1"/>
  <c r="O14" i="56" s="1"/>
  <c r="P14" i="56" s="1"/>
  <c r="M12" i="56"/>
  <c r="O12" i="56" s="1"/>
  <c r="M16" i="56"/>
  <c r="O16" i="56" s="1"/>
  <c r="P16" i="56" s="1"/>
  <c r="P12" i="56" l="1"/>
  <c r="P25" i="56" s="1"/>
  <c r="O25" i="56"/>
  <c r="I9" i="56"/>
  <c r="I8" i="56"/>
  <c r="J9" i="56" l="1"/>
  <c r="K9" i="56" s="1"/>
  <c r="L9" i="56" s="1"/>
  <c r="J8" i="56"/>
  <c r="M9" i="56" l="1"/>
  <c r="L15" i="64"/>
  <c r="N15" i="64" s="1"/>
  <c r="I10" i="56"/>
  <c r="O9" i="56"/>
  <c r="P9" i="56" s="1"/>
  <c r="K8" i="56"/>
  <c r="L8" i="56" s="1"/>
  <c r="F10" i="56"/>
  <c r="M8" i="56" l="1"/>
  <c r="L14" i="64"/>
  <c r="N14" i="64" s="1"/>
  <c r="J10" i="56"/>
  <c r="O8" i="56"/>
  <c r="P8" i="56" s="1"/>
  <c r="P10" i="56" l="1"/>
  <c r="O10" i="56" s="1"/>
  <c r="O27" i="56" l="1"/>
  <c r="P27" i="56" s="1"/>
</calcChain>
</file>

<file path=xl/sharedStrings.xml><?xml version="1.0" encoding="utf-8"?>
<sst xmlns="http://schemas.openxmlformats.org/spreadsheetml/2006/main" count="340" uniqueCount="227">
  <si>
    <t>Posto de Trabalho</t>
  </si>
  <si>
    <t>MONTANTE "A"</t>
  </si>
  <si>
    <t>MONTANTE "B"</t>
  </si>
  <si>
    <t>Somatório
Montantes
"A" e "B"</t>
  </si>
  <si>
    <t>BDI
Calculado sobre o somatório dos Montantes
"A" e "B"</t>
  </si>
  <si>
    <t>Total unitário mensal do posto de trabalho</t>
  </si>
  <si>
    <t>Quantidade de profissionais por posto de trabalho</t>
  </si>
  <si>
    <t>Total mensal estimado da Contratação</t>
  </si>
  <si>
    <t>Salário</t>
  </si>
  <si>
    <t>Encargos Sociais</t>
  </si>
  <si>
    <t>Total unitário
montante
"A"</t>
  </si>
  <si>
    <t>Total unitário
montante
"B"</t>
  </si>
  <si>
    <t>Previsão Mensal Inicial</t>
  </si>
  <si>
    <t>Previsão Mensal Total</t>
  </si>
  <si>
    <t>Subtotal 1</t>
  </si>
  <si>
    <t>Subtotal 2</t>
  </si>
  <si>
    <t>Participação empresa (anual)</t>
  </si>
  <si>
    <t>Participação funcionário (anual)</t>
  </si>
  <si>
    <t>Resultado</t>
  </si>
  <si>
    <t>Dias úteis no ano</t>
  </si>
  <si>
    <t>Quantidade diária</t>
  </si>
  <si>
    <t>Valor unitário do vale</t>
  </si>
  <si>
    <t>Posto de trabalho</t>
  </si>
  <si>
    <t>Total Mensal</t>
  </si>
  <si>
    <t>Dias Úteis</t>
  </si>
  <si>
    <t>Valor Unitário</t>
  </si>
  <si>
    <t>Dias Trabalhados no ano</t>
  </si>
  <si>
    <t>AUXÍLIO-ALIMENTAÇÃO</t>
  </si>
  <si>
    <t>Total de dias úteis</t>
  </si>
  <si>
    <t xml:space="preserve">Onde:            </t>
  </si>
  <si>
    <t>PIS</t>
  </si>
  <si>
    <t>COFINS</t>
  </si>
  <si>
    <t>ISS</t>
  </si>
  <si>
    <t>C</t>
  </si>
  <si>
    <t>B</t>
  </si>
  <si>
    <t>A</t>
  </si>
  <si>
    <t>%</t>
  </si>
  <si>
    <t>DESCRIÇÃO</t>
  </si>
  <si>
    <t>Nº de Feriados Forenses</t>
  </si>
  <si>
    <t>Nº de Domingos e Feriados</t>
  </si>
  <si>
    <t>Nº de Sábados</t>
  </si>
  <si>
    <t>Nº de Sextas</t>
  </si>
  <si>
    <t>Nº de Segundas a Quintas</t>
  </si>
  <si>
    <t>Cumulativa</t>
  </si>
  <si>
    <t>TRIBUTAÇÃO</t>
  </si>
  <si>
    <t>Dias da Semana</t>
  </si>
  <si>
    <t>Item</t>
  </si>
  <si>
    <t xml:space="preserve"> MÁXIMOS DE ENCARGOS SOCIAIS </t>
  </si>
  <si>
    <t>Título</t>
  </si>
  <si>
    <t>RISCO ACIDENTE DE TRABALHO AJUSTADO (**)</t>
  </si>
  <si>
    <t>INCIDÊNCIA DE A SOBRE B</t>
  </si>
  <si>
    <t>(**) Variação das alíquotas de 0,5% a 6% de RAT, devido a incidência do FAP</t>
  </si>
  <si>
    <t>Carga Horária semanal do Posto
 de Trabalho</t>
  </si>
  <si>
    <t>Valor mensal do Auxílio-alimentação</t>
  </si>
  <si>
    <t>Valor do auxílio-transporte mensal - parte da empresa</t>
  </si>
  <si>
    <t>AUXÍLIO-TRANSPORTE</t>
  </si>
  <si>
    <t>Quantidade de horas úteis por mês</t>
  </si>
  <si>
    <t>Período</t>
  </si>
  <si>
    <t>Quantidade</t>
  </si>
  <si>
    <t>Valor unitário</t>
  </si>
  <si>
    <t>Valor Mensal</t>
  </si>
  <si>
    <t/>
  </si>
  <si>
    <t>CUSTOS INDIRETOS, TRIBUTOS E LUCRO - CITL</t>
  </si>
  <si>
    <r>
      <t xml:space="preserve">R A T /FAP (*)
</t>
    </r>
    <r>
      <rPr>
        <b/>
        <sz val="9"/>
        <color rgb="FFFF0000"/>
        <rFont val="Arial"/>
        <family val="2"/>
      </rPr>
      <t>PODERÁ SER ALTERADO</t>
    </r>
  </si>
  <si>
    <t>Módulo "A"</t>
  </si>
  <si>
    <r>
      <t xml:space="preserve">PREVIDÊNCIA SOCIAL - </t>
    </r>
    <r>
      <rPr>
        <sz val="9"/>
        <color rgb="FFFF0000"/>
        <rFont val="Arial"/>
        <family val="2"/>
      </rPr>
      <t>PODERÁ SER ALTERADO</t>
    </r>
  </si>
  <si>
    <t>CUSTOS INDIRETOS*</t>
  </si>
  <si>
    <r>
      <t>SESI / SESC</t>
    </r>
    <r>
      <rPr>
        <sz val="9"/>
        <color rgb="FFFF0000"/>
        <rFont val="Arial"/>
        <family val="2"/>
      </rPr>
      <t xml:space="preserve"> -  NÃO PODERÁ SER ALTERADO</t>
    </r>
  </si>
  <si>
    <t>LUCRO*</t>
  </si>
  <si>
    <r>
      <t xml:space="preserve">SENAI / SENAC -  </t>
    </r>
    <r>
      <rPr>
        <sz val="9"/>
        <color rgb="FFFF0000"/>
        <rFont val="Arial"/>
        <family val="2"/>
      </rPr>
      <t>NÃO PODERÁ SER ALTERADO</t>
    </r>
  </si>
  <si>
    <t>TRIBUTOS - SOMATÓRIO:</t>
  </si>
  <si>
    <r>
      <t xml:space="preserve">INCRA  -  </t>
    </r>
    <r>
      <rPr>
        <sz val="9"/>
        <color rgb="FFFF0000"/>
        <rFont val="Arial"/>
        <family val="2"/>
      </rPr>
      <t>NÃO PODERÁ SER ALTERADO</t>
    </r>
  </si>
  <si>
    <r>
      <t xml:space="preserve">SALÁRIO EDUCAÇÃO  -  </t>
    </r>
    <r>
      <rPr>
        <sz val="9"/>
        <color rgb="FFFF0000"/>
        <rFont val="Arial"/>
        <family val="2"/>
      </rPr>
      <t>NÃO PODERÁ SER ALTERADO</t>
    </r>
  </si>
  <si>
    <r>
      <t xml:space="preserve">F G T S  -  </t>
    </r>
    <r>
      <rPr>
        <sz val="9"/>
        <color rgb="FFFF0000"/>
        <rFont val="Arial"/>
        <family val="2"/>
      </rPr>
      <t>NÃO PODERÁ SER ALTERADO</t>
    </r>
  </si>
  <si>
    <t>CPRB**</t>
  </si>
  <si>
    <r>
      <t xml:space="preserve">SEBRAE - </t>
    </r>
    <r>
      <rPr>
        <sz val="9"/>
        <color rgb="FFFF0000"/>
        <rFont val="Arial"/>
        <family val="2"/>
      </rPr>
      <t>NÃO PODERÁ SER ALTERADO</t>
    </r>
  </si>
  <si>
    <t>TOTAL DO CITL</t>
  </si>
  <si>
    <t>Total do Módulo "A"</t>
  </si>
  <si>
    <t>Fórmula do citl</t>
  </si>
  <si>
    <t>Módulo B</t>
  </si>
  <si>
    <r>
      <t xml:space="preserve">13º SALÁRIO - </t>
    </r>
    <r>
      <rPr>
        <sz val="9"/>
        <color rgb="FFFF0000"/>
        <rFont val="Arial"/>
        <family val="2"/>
      </rPr>
      <t>NÃO PODERÁ SER ALTERADO</t>
    </r>
  </si>
  <si>
    <r>
      <t xml:space="preserve">FÉRIAS - </t>
    </r>
    <r>
      <rPr>
        <sz val="9"/>
        <color rgb="FFFF0000"/>
        <rFont val="Arial"/>
        <family val="2"/>
      </rPr>
      <t>NÃO PODERÁ SER ALTERADO</t>
    </r>
  </si>
  <si>
    <t>A = Custos indiretos;</t>
  </si>
  <si>
    <r>
      <t xml:space="preserve">ABONO DE FÉRIAS - </t>
    </r>
    <r>
      <rPr>
        <sz val="9"/>
        <color rgb="FFFF0000"/>
        <rFont val="Arial"/>
        <family val="2"/>
      </rPr>
      <t>NÃO PODERÁ SER ALTERADO</t>
    </r>
  </si>
  <si>
    <t>B = Lucro; e</t>
  </si>
  <si>
    <r>
      <t>AUXÍLIO DOENÇA -</t>
    </r>
    <r>
      <rPr>
        <sz val="9"/>
        <color rgb="FFFF0000"/>
        <rFont val="Arial"/>
        <family val="2"/>
      </rPr>
      <t xml:space="preserve"> PODERÁ SER ALTERADO</t>
    </r>
  </si>
  <si>
    <t>C = Tributos - somatório</t>
  </si>
  <si>
    <r>
      <t xml:space="preserve">LICENÇA PATERNIDADE - </t>
    </r>
    <r>
      <rPr>
        <sz val="9"/>
        <color rgb="FFFF0000"/>
        <rFont val="Arial"/>
        <family val="2"/>
      </rPr>
      <t>PODERÁ SER ALTERADO</t>
    </r>
  </si>
  <si>
    <t>*Incluem custo com salário, encargos e auxílios do preposto</t>
  </si>
  <si>
    <r>
      <t xml:space="preserve">FALTAS LEGAIS - </t>
    </r>
    <r>
      <rPr>
        <sz val="9"/>
        <color rgb="FFFF0000"/>
        <rFont val="Arial"/>
        <family val="2"/>
      </rPr>
      <t>PODERÁ SER ALTERADO</t>
    </r>
  </si>
  <si>
    <t>**Contribuição Previdenciária sobre a Receita Bruta - lei 12.546/2011</t>
  </si>
  <si>
    <r>
      <t xml:space="preserve">ACIDENTE DO TRABALHO - </t>
    </r>
    <r>
      <rPr>
        <sz val="9"/>
        <color rgb="FFFF0000"/>
        <rFont val="Arial"/>
        <family val="2"/>
      </rPr>
      <t>PODERÁ SER ALTERADO</t>
    </r>
  </si>
  <si>
    <t>Total do Módulo "B"</t>
  </si>
  <si>
    <t>Módulo C</t>
  </si>
  <si>
    <r>
      <t xml:space="preserve">AVISO PRÉVIO INDENIZADO - </t>
    </r>
    <r>
      <rPr>
        <sz val="9"/>
        <color rgb="FFFF0000"/>
        <rFont val="Arial"/>
        <family val="2"/>
      </rPr>
      <t>PODERÁ SER ALTERADO</t>
    </r>
  </si>
  <si>
    <r>
      <t xml:space="preserve">AVISO PRÉVIO - </t>
    </r>
    <r>
      <rPr>
        <sz val="9"/>
        <color rgb="FFFF0000"/>
        <rFont val="Arial"/>
        <family val="2"/>
      </rPr>
      <t>PODERÁ SER ALTERADO</t>
    </r>
  </si>
  <si>
    <r>
      <t xml:space="preserve">INDENIZAÇÃO ADICIONAL - </t>
    </r>
    <r>
      <rPr>
        <sz val="9"/>
        <color rgb="FFFF0000"/>
        <rFont val="Arial"/>
        <family val="2"/>
      </rPr>
      <t>PODERÁ SER ALTERADO</t>
    </r>
  </si>
  <si>
    <r>
      <t xml:space="preserve">FGTS RECISÕES SEM JUSTA CAUSA - </t>
    </r>
    <r>
      <rPr>
        <sz val="9"/>
        <color rgb="FFFF0000"/>
        <rFont val="Arial"/>
        <family val="2"/>
      </rPr>
      <t>PODERÁ SER ALTERADO</t>
    </r>
  </si>
  <si>
    <t>Total do Módulo "C"</t>
  </si>
  <si>
    <t>Módulo D</t>
  </si>
  <si>
    <t>Total do Módulo "D"</t>
  </si>
  <si>
    <t>TOTAL DOS ENCARGOS SOCIAIS</t>
  </si>
  <si>
    <t>(*) Risco Acidente de Trabalho / Fator Acidentário de Prevenção</t>
  </si>
  <si>
    <t>Total unitário do posto de trabalho no período</t>
  </si>
  <si>
    <t>meses</t>
  </si>
  <si>
    <t>Valor período</t>
  </si>
  <si>
    <t>Valor para 12 meses</t>
  </si>
  <si>
    <t>Total estimado da contratação para o período</t>
  </si>
  <si>
    <t>Total de horas</t>
  </si>
  <si>
    <t>Total período</t>
  </si>
  <si>
    <t>CÁLCULO DO VALOR DA HORA - 1º ANO</t>
  </si>
  <si>
    <t>Postos de Trabalho</t>
  </si>
  <si>
    <t>Divisor</t>
  </si>
  <si>
    <t>Valor da Hora</t>
  </si>
  <si>
    <t>CÁLCULO DO PROFISSIONAL DE COBERTURA</t>
  </si>
  <si>
    <t>Somatório Montantes 
"A" e "B"</t>
  </si>
  <si>
    <t>CITL
Calculado sobre o somatório dos Montantes 
"A" e "B"</t>
  </si>
  <si>
    <t>13º Salário</t>
  </si>
  <si>
    <t>Férias</t>
  </si>
  <si>
    <t>Abono de férias</t>
  </si>
  <si>
    <t>Incidência do Módulo A sobre 13º Salário e Férias</t>
  </si>
  <si>
    <t>Total unitário Montante 
"A"</t>
  </si>
  <si>
    <t xml:space="preserve">Auxílio-Alimentação
</t>
  </si>
  <si>
    <t>Auxílio-transporte - parte da empresa</t>
  </si>
  <si>
    <t>Total unitário Montante 
"B"</t>
  </si>
  <si>
    <t>Não Cumulativa</t>
  </si>
  <si>
    <t>PLANILHA DE COMPOSIÇÃO DOS PERCENTUAIS - A PARTIR DO 2º ANO</t>
  </si>
  <si>
    <t>Participação empresa (mensal)</t>
  </si>
  <si>
    <t>12 meses (12 * salário)</t>
  </si>
  <si>
    <t>VALOR MÁXIMO ESTIMADO DO CONTRATO (para o 1º ano)</t>
  </si>
  <si>
    <t>Percentual de participação funcionário (6%)</t>
  </si>
  <si>
    <t>Resultado (12 meses /dias úteis)</t>
  </si>
  <si>
    <r>
      <t xml:space="preserve">PREVIDÊNCIA SOCIAL - </t>
    </r>
    <r>
      <rPr>
        <sz val="9"/>
        <color theme="4" tint="-0.249977111117893"/>
        <rFont val="Arial"/>
        <family val="2"/>
      </rPr>
      <t>PODERÁ SER ALTERADO</t>
    </r>
  </si>
  <si>
    <r>
      <t>AUXÍLIO DOENÇA -</t>
    </r>
    <r>
      <rPr>
        <sz val="9"/>
        <color rgb="FFFF0000"/>
        <rFont val="Arial"/>
        <family val="2"/>
      </rPr>
      <t xml:space="preserve"> </t>
    </r>
    <r>
      <rPr>
        <sz val="9"/>
        <color theme="4" tint="-0.249977111117893"/>
        <rFont val="Arial"/>
        <family val="2"/>
      </rPr>
      <t>PODERÁ SER ALTERADO</t>
    </r>
  </si>
  <si>
    <r>
      <t xml:space="preserve">LICENÇA PATERNIDADE - </t>
    </r>
    <r>
      <rPr>
        <sz val="9"/>
        <color theme="4" tint="-0.249977111117893"/>
        <rFont val="Arial"/>
        <family val="2"/>
      </rPr>
      <t>PODERÁ SER ALTERADO</t>
    </r>
  </si>
  <si>
    <r>
      <t>FALTAS LEGAIS -</t>
    </r>
    <r>
      <rPr>
        <sz val="9"/>
        <color theme="4" tint="-0.249977111117893"/>
        <rFont val="Arial"/>
        <family val="2"/>
      </rPr>
      <t xml:space="preserve"> PODERÁ SER ALTERADO</t>
    </r>
  </si>
  <si>
    <r>
      <t>ACIDENTE DO TRABALHO -</t>
    </r>
    <r>
      <rPr>
        <sz val="9"/>
        <color theme="4" tint="-0.249977111117893"/>
        <rFont val="Arial"/>
        <family val="2"/>
      </rPr>
      <t xml:space="preserve"> PODERÁ SER ALTERADO</t>
    </r>
  </si>
  <si>
    <r>
      <t xml:space="preserve">AVISO PRÉVIO INDENIZADO - </t>
    </r>
    <r>
      <rPr>
        <sz val="9"/>
        <color theme="4" tint="-0.249977111117893"/>
        <rFont val="Arial"/>
        <family val="2"/>
      </rPr>
      <t>PODERÁ SER ALTERADO</t>
    </r>
  </si>
  <si>
    <r>
      <t xml:space="preserve">AVISO PRÉVIO - </t>
    </r>
    <r>
      <rPr>
        <sz val="9"/>
        <color theme="4" tint="-0.249977111117893"/>
        <rFont val="Arial"/>
        <family val="2"/>
      </rPr>
      <t>PODERÁ SER ALTERADO</t>
    </r>
  </si>
  <si>
    <r>
      <t xml:space="preserve">INDENIZAÇÃO ADICIONAL - </t>
    </r>
    <r>
      <rPr>
        <sz val="9"/>
        <color theme="4" tint="-0.249977111117893"/>
        <rFont val="Arial"/>
        <family val="2"/>
      </rPr>
      <t>PODERÁ SER ALTERADO</t>
    </r>
  </si>
  <si>
    <r>
      <t xml:space="preserve">FGTS RECISÕES SEM JUSTA CAUSA - </t>
    </r>
    <r>
      <rPr>
        <sz val="9"/>
        <color theme="4" tint="-0.249977111117893"/>
        <rFont val="Arial"/>
        <family val="2"/>
      </rPr>
      <t>PODERÁ SER ALTERADO</t>
    </r>
  </si>
  <si>
    <t>Dias úteis no período</t>
  </si>
  <si>
    <t>6% * Resultado</t>
  </si>
  <si>
    <t>Dias trabalhados no período</t>
  </si>
  <si>
    <t>Participação funcionário (período)</t>
  </si>
  <si>
    <t>Passagem</t>
  </si>
  <si>
    <t>Qtd.  diária</t>
  </si>
  <si>
    <t>Participação do funcionário</t>
  </si>
  <si>
    <t>Participação da empresa</t>
  </si>
  <si>
    <t>Participação da empresa (mensal)</t>
  </si>
  <si>
    <t>Diferença
(mensal)</t>
  </si>
  <si>
    <t>Quantidade
de
colaboradores</t>
  </si>
  <si>
    <t>Total
(mensal)</t>
  </si>
  <si>
    <t>Bilhete único</t>
  </si>
  <si>
    <t>VALOR MENSAL ESTIMADO PARA RESSARCIMENTO</t>
  </si>
  <si>
    <t>Resultado (12 meses/dias úteis)</t>
  </si>
  <si>
    <t>Valor do vale + R$ 2,70 do circular</t>
  </si>
  <si>
    <t>VALOR ESTIMADO PARA RESSARCIMENTO NO PERÍODO DE 12 MESES</t>
  </si>
  <si>
    <r>
      <t>Desconto de CCT ou PAT</t>
    </r>
    <r>
      <rPr>
        <b/>
        <sz val="10"/>
        <color theme="4" tint="-0.249977111117893"/>
        <rFont val="Arial"/>
        <family val="2"/>
      </rPr>
      <t xml:space="preserve"> (poderá ser alterado em caso de adoção de outra CCT ou adesão ao PAT)</t>
    </r>
  </si>
  <si>
    <t>CÁLCULO DO AUXÍLIO-TRANSPORTE - ENTORNO</t>
  </si>
  <si>
    <t>PERCENTUAIS PARA CONTINGENCIAMENTO DE ENCARGOS TRABALHISTAS</t>
  </si>
  <si>
    <t>Grupo "A"</t>
  </si>
  <si>
    <t>TÍTULO</t>
  </si>
  <si>
    <t>13º SALÁRIO</t>
  </si>
  <si>
    <t xml:space="preserve">FÉRIAS </t>
  </si>
  <si>
    <t>Subtotal</t>
  </si>
  <si>
    <t>INCIDÊNCIA GRUPO "A" (*)</t>
  </si>
  <si>
    <t>ABONO DE FÉRIAS</t>
  </si>
  <si>
    <t>FGTS RECISÕES SEM JUSTA CAUSA</t>
  </si>
  <si>
    <t>A CONTINGENCIAR</t>
  </si>
  <si>
    <t>44 horas semanais
(Seg à Sex)</t>
  </si>
  <si>
    <t>44 horas semanais</t>
  </si>
  <si>
    <t>Descrição do uniforme</t>
  </si>
  <si>
    <t>Valor total</t>
  </si>
  <si>
    <t>Par de sapato com sola antiderrapante, sem amarração, na cor preta.</t>
  </si>
  <si>
    <t>Par de meia, na cor preta; composição: 78% algodão; 21% poliamida e 1% fibra.</t>
  </si>
  <si>
    <t>Valor Anual Máximo Admitido</t>
  </si>
  <si>
    <t>Valor Mensal Máximo Admitido</t>
  </si>
  <si>
    <t>CARREGAMENTO DE BENS MÓVEIS (UNIFORME MASCULINO)</t>
  </si>
  <si>
    <t>Descrição do Uniforme Unissex</t>
  </si>
  <si>
    <t>Camisa em malha piquet, gola pólo, com manga curta, identificada com o logo a empresa, em cor azul escuro ou preto.</t>
  </si>
  <si>
    <t>Calça em tecido "jeans" azul escura, mínimo 80% algodão, com zíper e botão para fechamento no cós; com 2 (dois) bolsos na frente e 2 (dois) bolsos na parte de trás, padronizado para todos ocupantes dos postos.</t>
  </si>
  <si>
    <t>Item </t>
  </si>
  <si>
    <t>Nº de peças a serem fornecidas anualmente*</t>
  </si>
  <si>
    <t>SUPERVISÃO (UNIFORME UNISSEX)</t>
  </si>
  <si>
    <t>Marca/Modelo de Referência</t>
  </si>
  <si>
    <t>Par de luvas com palma  antiderrapante, para manuseio de carga, em malha de algodão.</t>
  </si>
  <si>
    <t>-</t>
  </si>
  <si>
    <t>Un.</t>
  </si>
  <si>
    <t>Par de luvas para manuseio de carga, confeccionada em raspa de couro ou vaqueta, cano curto.</t>
  </si>
  <si>
    <t>Cinta estabilizadora de coluna (cinta ergonômica de segurança) com cruzamento de alças posterior.</t>
  </si>
  <si>
    <t>VALOR TOTAL ESTIMADO MÁXIMO ADMITIDO</t>
  </si>
  <si>
    <t>Especificação</t>
  </si>
  <si>
    <t>Unidade de medida</t>
  </si>
  <si>
    <t>Quantidade anual</t>
  </si>
  <si>
    <t>Valor máximo admitido</t>
  </si>
  <si>
    <t>Valor Mensal Total</t>
  </si>
  <si>
    <t>Valor Unitário Total</t>
  </si>
  <si>
    <t>Camisa polo lisa de malha fria com manga curta na cor azul escura ou preta</t>
  </si>
  <si>
    <t>Calça jeans azul escura com ziper e botão para fechamento no cós com 2 (dois) bolsos na frente e 2 (dois) na parte de trás.</t>
  </si>
  <si>
    <t>Par de meia na cor preta, composição de 55% a 78% algodão, sendo o restante de poliamida e outras fibras.</t>
  </si>
  <si>
    <t>Par de botinas de couro, com planilha d emontagem com tratamento antifungo, com biqueira de aço, acolchoada internamente com espuma, com solado de borracha</t>
  </si>
  <si>
    <t>N/A</t>
  </si>
  <si>
    <t>Valor da hora da cobertura</t>
  </si>
  <si>
    <t>1° ano</t>
  </si>
  <si>
    <t>A partir do 2° ano</t>
  </si>
  <si>
    <t>1 ° ano</t>
  </si>
  <si>
    <r>
      <t xml:space="preserve">13º SALÁRIO - </t>
    </r>
    <r>
      <rPr>
        <sz val="9"/>
        <color rgb="FFFF0000"/>
        <rFont val="Arial"/>
        <family val="2"/>
      </rPr>
      <t>NÃO PODERÁ SER ALTERADO (***)</t>
    </r>
  </si>
  <si>
    <r>
      <t xml:space="preserve">FÉRIAS - </t>
    </r>
    <r>
      <rPr>
        <sz val="9"/>
        <color rgb="FFFF0000"/>
        <rFont val="Arial"/>
        <family val="2"/>
      </rPr>
      <t>NÃO PODERÁ SER ALTERADO</t>
    </r>
    <r>
      <rPr>
        <sz val="9"/>
        <rFont val="Arial"/>
        <family val="2"/>
      </rPr>
      <t xml:space="preserve"> (***)</t>
    </r>
  </si>
  <si>
    <r>
      <t xml:space="preserve">ABONO DE FÉRIAS - </t>
    </r>
    <r>
      <rPr>
        <sz val="9"/>
        <color rgb="FFFF0000"/>
        <rFont val="Arial"/>
        <family val="2"/>
      </rPr>
      <t>NÃO PODERÁ SER ALTERADO</t>
    </r>
    <r>
      <rPr>
        <sz val="9"/>
        <rFont val="Arial"/>
        <family val="2"/>
      </rPr>
      <t xml:space="preserve"> (***)</t>
    </r>
  </si>
  <si>
    <t>(***) Em caso de aus~encia de cobertura de férias, deverá ser alterado o dividor para 11 meses, à partir do segundo ano de contrato</t>
  </si>
  <si>
    <t xml:space="preserve">R A T /FAP (*)
</t>
  </si>
  <si>
    <t>Módulo "B"</t>
  </si>
  <si>
    <t xml:space="preserve"> PLANILHA DE COMPOSIÇÃO DOS PERCENTUAIS MÁXIMOS DE ENCARGOS SOCIAIS </t>
  </si>
  <si>
    <r>
      <t xml:space="preserve">Convenção Coletiva de Trabalho 
</t>
    </r>
    <r>
      <rPr>
        <sz val="14"/>
        <color theme="4" tint="-0.249977111117893"/>
        <rFont val="Arial"/>
        <family val="2"/>
      </rPr>
      <t>(poderá ser alterada)</t>
    </r>
    <r>
      <rPr>
        <sz val="14"/>
        <rFont val="Arial"/>
        <family val="2"/>
      </rPr>
      <t xml:space="preserve">
Vigência
Data-base </t>
    </r>
  </si>
  <si>
    <r>
      <rPr>
        <b/>
        <sz val="14"/>
        <color theme="1"/>
        <rFont val="Arial"/>
        <family val="2"/>
      </rPr>
      <t>Carregamento de bens móveis</t>
    </r>
    <r>
      <rPr>
        <sz val="14"/>
        <color theme="1"/>
        <rFont val="Arial"/>
        <family val="2"/>
      </rPr>
      <t xml:space="preserve">
CBO 7832-10</t>
    </r>
  </si>
  <si>
    <r>
      <rPr>
        <b/>
        <sz val="14"/>
        <rFont val="Arial"/>
        <family val="2"/>
      </rPr>
      <t xml:space="preserve">Supervisão geral
</t>
    </r>
    <r>
      <rPr>
        <sz val="14"/>
        <rFont val="Arial"/>
        <family val="2"/>
      </rPr>
      <t xml:space="preserve"> CBO 4101-05</t>
    </r>
  </si>
  <si>
    <r>
      <t xml:space="preserve">I - PLANO AMBULATORIAL - RESSARCIMENTO </t>
    </r>
    <r>
      <rPr>
        <b/>
        <sz val="14"/>
        <color theme="4" tint="-0.249977111117893"/>
        <rFont val="Arial"/>
        <family val="2"/>
      </rPr>
      <t>(Valor máximo admitido - pode ser alterado pela licitante em caso de adoção de outra CCT)</t>
    </r>
  </si>
  <si>
    <r>
      <t xml:space="preserve">II - ASSISTÊNCIA ODONTOLÓGICA - RESSARCIMENTO </t>
    </r>
    <r>
      <rPr>
        <b/>
        <sz val="14"/>
        <color theme="4" tint="-0.249977111117893"/>
        <rFont val="Arial"/>
        <family val="2"/>
      </rPr>
      <t xml:space="preserve"> (Valor máximo admitido - pode ser alterado pela licitante em caso de adoção de outra CCT)</t>
    </r>
  </si>
  <si>
    <r>
      <t xml:space="preserve">III - SEGURO DE VIDA  - RESSARCIMENTO </t>
    </r>
    <r>
      <rPr>
        <b/>
        <sz val="14"/>
        <color theme="4" tint="-0.249977111117893"/>
        <rFont val="Arial"/>
        <family val="2"/>
      </rPr>
      <t>(Valor máximo admitido - pode ser alterado pela licitante em caso de contratação de apólice de menor valor ou em caso de adoção de outra CCT)</t>
    </r>
  </si>
  <si>
    <r>
      <t>IV - UNIFORME CARREGAMENTO DE BENS - RESSARCIMENTO</t>
    </r>
    <r>
      <rPr>
        <b/>
        <sz val="14"/>
        <color theme="4" tint="-0.249977111117893"/>
        <rFont val="Arial"/>
        <family val="2"/>
      </rPr>
      <t xml:space="preserve">  (Valor máximo admitido - pode ser alterado pela licitante)</t>
    </r>
  </si>
  <si>
    <r>
      <t>IV - UNIFORME SUPERVISÃO - RESSARCIMENTO</t>
    </r>
    <r>
      <rPr>
        <b/>
        <sz val="14"/>
        <color theme="4" tint="-0.249977111117893"/>
        <rFont val="Arial"/>
        <family val="2"/>
      </rPr>
      <t xml:space="preserve">  (Valor máximo admitido - pode ser alterado pela licitante)</t>
    </r>
  </si>
  <si>
    <r>
      <t xml:space="preserve">  V - EQUIPAMENTOS - EPI </t>
    </r>
    <r>
      <rPr>
        <b/>
        <sz val="14"/>
        <color theme="4"/>
        <rFont val="Arial"/>
        <family val="2"/>
      </rPr>
      <t xml:space="preserve">(Valor máximoa dmitido - pode ser alterao pelo licitante) </t>
    </r>
  </si>
  <si>
    <r>
      <t>V - AUXÍLIO-TRANSPORTE (ENTORNO) RESSARCIMENTO</t>
    </r>
    <r>
      <rPr>
        <b/>
        <sz val="14"/>
        <color theme="4" tint="-0.249977111117893"/>
        <rFont val="Arial"/>
        <family val="2"/>
      </rPr>
      <t xml:space="preserve"> (Valor máximo admitido - pode ser alterado pela licitante)</t>
    </r>
  </si>
  <si>
    <t>SEAC/DF x SINDISERVIÇOS/DF 2022/2022
1º/01/2022 a 31/12/2022</t>
  </si>
  <si>
    <t>PLANILHA DE HORAS ANUAIS
01/11/2022 a 31/10/2023</t>
  </si>
  <si>
    <t>PLANILHA DE FORMAÇÃO DE PREÇOS - vigente de 01 de novembro de 2022 a 31 de outubro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</si>
</sst>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&quot;R$&quot;* #,##0.00_);_(&quot;R$&quot;* \(#,##0.00\);_(&quot;R$&quot;* &quot;-&quot;??_);_(@_)"/>
    <numFmt numFmtId="166" formatCode="0.000"/>
    <numFmt numFmtId="167" formatCode="&quot;R$&quot;\ #,##0.00"/>
    <numFmt numFmtId="168" formatCode="_(&quot;R$ &quot;* #,##0.00_);_(&quot;R$ &quot;* \(#,##0.00\);_(&quot;R$ &quot;* &quot;-&quot;??_);_(@_)"/>
    <numFmt numFmtId="169" formatCode="#,##0.00;[Red]#,##0.00"/>
    <numFmt numFmtId="170" formatCode="#,##0;[Red]#,##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sz val="10"/>
      <color indexed="8"/>
      <name val="Arial"/>
      <family val="2"/>
    </font>
    <font>
      <sz val="9"/>
      <color theme="4" tint="-0.249977111117893"/>
      <name val="Arial"/>
      <family val="2"/>
    </font>
    <font>
      <sz val="10"/>
      <name val="Calibri"/>
      <family val="2"/>
    </font>
    <font>
      <b/>
      <sz val="10"/>
      <color theme="4" tint="-0.249977111117893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9"/>
      <name val="Arial"/>
      <family val="2"/>
    </font>
    <font>
      <b/>
      <sz val="9"/>
      <color theme="0"/>
      <name val="Arial"/>
      <family val="2"/>
    </font>
    <font>
      <sz val="10"/>
      <color theme="0"/>
      <name val="Arial"/>
      <family val="2"/>
    </font>
    <font>
      <strike/>
      <sz val="9"/>
      <name val="Arial"/>
      <family val="2"/>
    </font>
    <font>
      <sz val="14"/>
      <name val="Arial"/>
      <family val="2"/>
    </font>
    <font>
      <sz val="14"/>
      <color theme="4" tint="-0.249977111117893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4" tint="-0.249977111117893"/>
      <name val="Arial"/>
      <family val="2"/>
    </font>
    <font>
      <b/>
      <sz val="14"/>
      <color theme="4"/>
      <name val="Arial"/>
      <family val="2"/>
    </font>
    <font>
      <sz val="12"/>
      <color indexed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rgb="FF666699"/>
        <bgColor indexed="64"/>
      </patternFill>
    </fill>
  </fills>
  <borders count="7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40">
    <xf numFmtId="0" fontId="0" fillId="0" borderId="0"/>
    <xf numFmtId="43" fontId="1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1" fillId="0" borderId="0"/>
    <xf numFmtId="0" fontId="20" fillId="0" borderId="0"/>
    <xf numFmtId="168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56">
    <xf numFmtId="0" fontId="0" fillId="0" borderId="0" xfId="0"/>
    <xf numFmtId="0" fontId="5" fillId="0" borderId="0" xfId="2"/>
    <xf numFmtId="0" fontId="5" fillId="0" borderId="0" xfId="2" applyFill="1"/>
    <xf numFmtId="0" fontId="6" fillId="0" borderId="0" xfId="2" applyFont="1" applyFill="1" applyBorder="1" applyAlignment="1">
      <alignment horizontal="justify" vertical="center" wrapText="1"/>
    </xf>
    <xf numFmtId="0" fontId="5" fillId="0" borderId="0" xfId="2" applyBorder="1"/>
    <xf numFmtId="0" fontId="7" fillId="0" borderId="0" xfId="2" applyFont="1" applyFill="1" applyBorder="1"/>
    <xf numFmtId="0" fontId="3" fillId="2" borderId="0" xfId="0" applyFont="1" applyFill="1" applyBorder="1"/>
    <xf numFmtId="0" fontId="0" fillId="2" borderId="0" xfId="0" applyFill="1"/>
    <xf numFmtId="4" fontId="3" fillId="2" borderId="0" xfId="0" applyNumberFormat="1" applyFont="1" applyFill="1" applyBorder="1"/>
    <xf numFmtId="0" fontId="5" fillId="0" borderId="0" xfId="2" applyFont="1" applyFill="1"/>
    <xf numFmtId="0" fontId="5" fillId="0" borderId="0" xfId="2" applyFont="1" applyFill="1" applyBorder="1"/>
    <xf numFmtId="4" fontId="5" fillId="0" borderId="5" xfId="2" applyNumberFormat="1" applyFont="1" applyFill="1" applyBorder="1"/>
    <xf numFmtId="2" fontId="5" fillId="0" borderId="7" xfId="2" applyNumberFormat="1" applyFont="1" applyFill="1" applyBorder="1"/>
    <xf numFmtId="0" fontId="5" fillId="0" borderId="0" xfId="2" applyFont="1"/>
    <xf numFmtId="0" fontId="5" fillId="0" borderId="0" xfId="2" applyFont="1" applyBorder="1"/>
    <xf numFmtId="4" fontId="5" fillId="0" borderId="5" xfId="2" applyNumberFormat="1" applyFont="1" applyFill="1" applyBorder="1" applyAlignment="1">
      <alignment horizontal="right" vertical="center" wrapText="1"/>
    </xf>
    <xf numFmtId="4" fontId="5" fillId="0" borderId="5" xfId="2" applyNumberFormat="1" applyFont="1" applyFill="1" applyBorder="1" applyAlignment="1">
      <alignment vertical="center" wrapText="1"/>
    </xf>
    <xf numFmtId="3" fontId="5" fillId="0" borderId="5" xfId="2" applyNumberFormat="1" applyFont="1" applyFill="1" applyBorder="1" applyAlignment="1">
      <alignment horizontal="center" vertical="center" wrapText="1"/>
    </xf>
    <xf numFmtId="4" fontId="5" fillId="0" borderId="7" xfId="2" applyNumberFormat="1" applyFont="1" applyFill="1" applyBorder="1" applyAlignment="1">
      <alignment vertical="center" wrapText="1"/>
    </xf>
    <xf numFmtId="4" fontId="5" fillId="0" borderId="18" xfId="2" applyNumberFormat="1" applyFont="1" applyFill="1" applyBorder="1" applyAlignment="1">
      <alignment vertical="center" wrapText="1"/>
    </xf>
    <xf numFmtId="3" fontId="5" fillId="0" borderId="18" xfId="2" applyNumberFormat="1" applyFont="1" applyFill="1" applyBorder="1" applyAlignment="1">
      <alignment horizontal="center" vertical="center" wrapText="1"/>
    </xf>
    <xf numFmtId="4" fontId="5" fillId="0" borderId="19" xfId="2" applyNumberFormat="1" applyFont="1" applyFill="1" applyBorder="1" applyAlignment="1">
      <alignment vertical="center" wrapText="1"/>
    </xf>
    <xf numFmtId="4" fontId="5" fillId="0" borderId="6" xfId="2" applyNumberFormat="1" applyFont="1" applyFill="1" applyBorder="1" applyAlignment="1">
      <alignment vertical="center" wrapText="1"/>
    </xf>
    <xf numFmtId="3" fontId="5" fillId="0" borderId="6" xfId="2" applyNumberFormat="1" applyFont="1" applyFill="1" applyBorder="1" applyAlignment="1">
      <alignment horizontal="center" vertical="center" wrapText="1"/>
    </xf>
    <xf numFmtId="4" fontId="5" fillId="0" borderId="20" xfId="2" applyNumberFormat="1" applyFont="1" applyFill="1" applyBorder="1" applyAlignment="1">
      <alignment vertical="center" wrapText="1"/>
    </xf>
    <xf numFmtId="0" fontId="9" fillId="0" borderId="0" xfId="2" applyFont="1" applyFill="1" applyBorder="1" applyAlignment="1">
      <alignment vertical="center" wrapText="1"/>
    </xf>
    <xf numFmtId="0" fontId="9" fillId="0" borderId="0" xfId="2" applyFont="1" applyFill="1" applyBorder="1" applyAlignment="1">
      <alignment horizontal="center" vertical="justify"/>
    </xf>
    <xf numFmtId="43" fontId="0" fillId="2" borderId="0" xfId="0" applyNumberFormat="1" applyFill="1"/>
    <xf numFmtId="4" fontId="5" fillId="0" borderId="4" xfId="2" applyNumberFormat="1" applyFont="1" applyFill="1" applyBorder="1" applyAlignment="1">
      <alignment horizontal="center" vertical="center" wrapText="1"/>
    </xf>
    <xf numFmtId="4" fontId="5" fillId="0" borderId="21" xfId="2" applyNumberFormat="1" applyFont="1" applyFill="1" applyBorder="1" applyAlignment="1">
      <alignment horizontal="center" vertical="center" wrapText="1"/>
    </xf>
    <xf numFmtId="4" fontId="5" fillId="0" borderId="17" xfId="2" applyNumberFormat="1" applyFont="1" applyFill="1" applyBorder="1" applyAlignment="1">
      <alignment horizontal="center" vertical="center" wrapText="1"/>
    </xf>
    <xf numFmtId="4" fontId="0" fillId="2" borderId="0" xfId="0" applyNumberFormat="1" applyFill="1"/>
    <xf numFmtId="3" fontId="9" fillId="2" borderId="0" xfId="2" applyNumberFormat="1" applyFont="1" applyFill="1" applyBorder="1" applyAlignment="1">
      <alignment horizontal="center"/>
    </xf>
    <xf numFmtId="0" fontId="9" fillId="2" borderId="0" xfId="2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4" fontId="5" fillId="2" borderId="5" xfId="2" applyNumberFormat="1" applyFont="1" applyFill="1" applyBorder="1" applyAlignment="1">
      <alignment horizontal="center"/>
    </xf>
    <xf numFmtId="4" fontId="5" fillId="2" borderId="18" xfId="2" applyNumberFormat="1" applyFont="1" applyFill="1" applyBorder="1" applyAlignment="1">
      <alignment horizontal="center"/>
    </xf>
    <xf numFmtId="43" fontId="16" fillId="2" borderId="0" xfId="0" applyNumberFormat="1" applyFont="1" applyFill="1"/>
    <xf numFmtId="10" fontId="0" fillId="2" borderId="0" xfId="21" applyNumberFormat="1" applyFont="1" applyFill="1"/>
    <xf numFmtId="4" fontId="17" fillId="2" borderId="0" xfId="0" applyNumberFormat="1" applyFont="1" applyFill="1"/>
    <xf numFmtId="0" fontId="6" fillId="0" borderId="0" xfId="2" applyFont="1" applyFill="1" applyBorder="1" applyAlignment="1">
      <alignment horizontal="left" vertical="center" wrapText="1"/>
    </xf>
    <xf numFmtId="4" fontId="5" fillId="0" borderId="4" xfId="2" applyNumberFormat="1" applyFont="1" applyFill="1" applyBorder="1" applyAlignment="1">
      <alignment wrapText="1"/>
    </xf>
    <xf numFmtId="0" fontId="5" fillId="0" borderId="25" xfId="2" applyFont="1" applyBorder="1"/>
    <xf numFmtId="0" fontId="5" fillId="0" borderId="25" xfId="2" applyBorder="1"/>
    <xf numFmtId="0" fontId="5" fillId="0" borderId="25" xfId="2" applyFill="1" applyBorder="1"/>
    <xf numFmtId="0" fontId="11" fillId="0" borderId="0" xfId="22" applyFont="1" applyFill="1"/>
    <xf numFmtId="0" fontId="5" fillId="0" borderId="0" xfId="22" applyFont="1" applyFill="1"/>
    <xf numFmtId="0" fontId="5" fillId="0" borderId="0" xfId="22"/>
    <xf numFmtId="0" fontId="11" fillId="0" borderId="0" xfId="22" applyFont="1" applyFill="1" applyBorder="1"/>
    <xf numFmtId="14" fontId="5" fillId="0" borderId="0" xfId="22" applyNumberFormat="1"/>
    <xf numFmtId="10" fontId="9" fillId="2" borderId="5" xfId="22" applyNumberFormat="1" applyFont="1" applyFill="1" applyBorder="1" applyAlignment="1">
      <alignment horizontal="center"/>
    </xf>
    <xf numFmtId="2" fontId="11" fillId="0" borderId="0" xfId="22" applyNumberFormat="1" applyFont="1" applyFill="1"/>
    <xf numFmtId="10" fontId="5" fillId="0" borderId="0" xfId="22" applyNumberFormat="1"/>
    <xf numFmtId="0" fontId="5" fillId="0" borderId="0" xfId="22" applyBorder="1"/>
    <xf numFmtId="0" fontId="9" fillId="3" borderId="7" xfId="2" applyFont="1" applyFill="1" applyBorder="1" applyAlignment="1">
      <alignment horizontal="center" vertical="center" wrapText="1"/>
    </xf>
    <xf numFmtId="9" fontId="9" fillId="3" borderId="5" xfId="2" applyNumberFormat="1" applyFont="1" applyFill="1" applyBorder="1" applyAlignment="1">
      <alignment horizontal="center" vertical="center" wrapText="1"/>
    </xf>
    <xf numFmtId="0" fontId="9" fillId="3" borderId="5" xfId="2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167" fontId="5" fillId="0" borderId="5" xfId="0" applyNumberFormat="1" applyFont="1" applyFill="1" applyBorder="1" applyAlignment="1">
      <alignment horizontal="center" vertical="center" wrapText="1"/>
    </xf>
    <xf numFmtId="167" fontId="5" fillId="2" borderId="7" xfId="0" applyNumberFormat="1" applyFont="1" applyFill="1" applyBorder="1" applyAlignment="1">
      <alignment horizontal="center" vertical="center"/>
    </xf>
    <xf numFmtId="167" fontId="5" fillId="0" borderId="18" xfId="0" applyNumberFormat="1" applyFont="1" applyFill="1" applyBorder="1" applyAlignment="1">
      <alignment horizontal="center" vertical="center" wrapText="1"/>
    </xf>
    <xf numFmtId="9" fontId="10" fillId="4" borderId="6" xfId="22" applyNumberFormat="1" applyFont="1" applyFill="1" applyBorder="1" applyAlignment="1">
      <alignment horizontal="center" vertical="center" wrapText="1"/>
    </xf>
    <xf numFmtId="0" fontId="3" fillId="0" borderId="0" xfId="22" applyFont="1" applyFill="1" applyBorder="1"/>
    <xf numFmtId="0" fontId="9" fillId="0" borderId="0" xfId="22" applyNumberFormat="1" applyFont="1" applyBorder="1" applyAlignment="1">
      <alignment vertical="center" wrapText="1"/>
    </xf>
    <xf numFmtId="167" fontId="3" fillId="0" borderId="0" xfId="22" applyNumberFormat="1" applyFont="1" applyFill="1" applyBorder="1"/>
    <xf numFmtId="0" fontId="3" fillId="0" borderId="50" xfId="22" applyFont="1" applyFill="1" applyBorder="1"/>
    <xf numFmtId="4" fontId="5" fillId="2" borderId="6" xfId="2" applyNumberFormat="1" applyFont="1" applyFill="1" applyBorder="1" applyAlignment="1">
      <alignment horizontal="center"/>
    </xf>
    <xf numFmtId="10" fontId="10" fillId="0" borderId="13" xfId="13" applyNumberFormat="1" applyFont="1" applyFill="1" applyBorder="1" applyAlignment="1">
      <alignment horizontal="center" vertical="center" wrapText="1"/>
    </xf>
    <xf numFmtId="0" fontId="5" fillId="0" borderId="0" xfId="22" quotePrefix="1" applyFont="1" applyFill="1"/>
    <xf numFmtId="0" fontId="9" fillId="0" borderId="0" xfId="2" applyFont="1" applyAlignment="1">
      <alignment horizontal="justify" vertical="center"/>
    </xf>
    <xf numFmtId="0" fontId="3" fillId="6" borderId="0" xfId="0" applyFont="1" applyFill="1" applyBorder="1"/>
    <xf numFmtId="3" fontId="5" fillId="0" borderId="5" xfId="2" applyNumberFormat="1" applyFont="1" applyFill="1" applyBorder="1" applyAlignment="1">
      <alignment horizontal="center"/>
    </xf>
    <xf numFmtId="4" fontId="5" fillId="0" borderId="24" xfId="2" applyNumberFormat="1" applyFont="1" applyFill="1" applyBorder="1" applyAlignment="1">
      <alignment vertical="center" wrapText="1"/>
    </xf>
    <xf numFmtId="0" fontId="5" fillId="0" borderId="23" xfId="2" applyFont="1" applyFill="1" applyBorder="1"/>
    <xf numFmtId="4" fontId="5" fillId="0" borderId="18" xfId="2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vertical="center" wrapText="1"/>
    </xf>
    <xf numFmtId="0" fontId="6" fillId="0" borderId="50" xfId="2" applyFont="1" applyFill="1" applyBorder="1" applyAlignment="1">
      <alignment horizontal="left" vertical="center" wrapText="1"/>
    </xf>
    <xf numFmtId="0" fontId="5" fillId="0" borderId="50" xfId="2" applyFont="1" applyBorder="1"/>
    <xf numFmtId="0" fontId="5" fillId="0" borderId="17" xfId="0" applyFont="1" applyFill="1" applyBorder="1" applyAlignment="1">
      <alignment vertical="center" wrapText="1"/>
    </xf>
    <xf numFmtId="4" fontId="5" fillId="0" borderId="21" xfId="2" applyNumberFormat="1" applyFont="1" applyFill="1" applyBorder="1" applyAlignment="1">
      <alignment wrapText="1"/>
    </xf>
    <xf numFmtId="0" fontId="5" fillId="0" borderId="48" xfId="2" applyBorder="1"/>
    <xf numFmtId="0" fontId="2" fillId="2" borderId="0" xfId="0" applyFont="1" applyFill="1" applyBorder="1" applyAlignment="1">
      <alignment vertical="center"/>
    </xf>
    <xf numFmtId="0" fontId="9" fillId="3" borderId="6" xfId="2" applyFont="1" applyFill="1" applyBorder="1" applyAlignment="1">
      <alignment horizontal="center" vertical="justify"/>
    </xf>
    <xf numFmtId="0" fontId="9" fillId="3" borderId="6" xfId="2" applyFont="1" applyFill="1" applyBorder="1" applyAlignment="1">
      <alignment horizontal="center" vertical="center"/>
    </xf>
    <xf numFmtId="0" fontId="11" fillId="0" borderId="0" xfId="22" applyFont="1" applyFill="1"/>
    <xf numFmtId="0" fontId="5" fillId="0" borderId="0" xfId="22" applyFont="1" applyFill="1"/>
    <xf numFmtId="0" fontId="5" fillId="0" borderId="0" xfId="22"/>
    <xf numFmtId="0" fontId="11" fillId="0" borderId="5" xfId="22" applyFont="1" applyFill="1" applyBorder="1" applyAlignment="1">
      <alignment horizontal="justify"/>
    </xf>
    <xf numFmtId="0" fontId="12" fillId="0" borderId="0" xfId="22" applyFont="1" applyFill="1"/>
    <xf numFmtId="0" fontId="9" fillId="0" borderId="5" xfId="22" applyFont="1" applyFill="1" applyBorder="1" applyAlignment="1">
      <alignment horizontal="center"/>
    </xf>
    <xf numFmtId="0" fontId="11" fillId="0" borderId="5" xfId="22" applyFont="1" applyFill="1" applyBorder="1"/>
    <xf numFmtId="0" fontId="9" fillId="0" borderId="13" xfId="22" applyFont="1" applyFill="1" applyBorder="1"/>
    <xf numFmtId="0" fontId="5" fillId="0" borderId="22" xfId="22" applyFont="1" applyFill="1" applyBorder="1"/>
    <xf numFmtId="0" fontId="5" fillId="0" borderId="16" xfId="22" applyFont="1" applyFill="1" applyBorder="1"/>
    <xf numFmtId="0" fontId="9" fillId="0" borderId="12" xfId="22" applyFont="1" applyFill="1" applyBorder="1" applyAlignment="1">
      <alignment horizontal="center"/>
    </xf>
    <xf numFmtId="0" fontId="5" fillId="0" borderId="0" xfId="22" applyFont="1" applyFill="1" applyBorder="1"/>
    <xf numFmtId="0" fontId="5" fillId="0" borderId="26" xfId="22" applyFont="1" applyFill="1" applyBorder="1" applyAlignment="1">
      <alignment vertical="center" wrapText="1"/>
    </xf>
    <xf numFmtId="0" fontId="9" fillId="0" borderId="7" xfId="22" applyFont="1" applyFill="1" applyBorder="1" applyAlignment="1">
      <alignment horizontal="center"/>
    </xf>
    <xf numFmtId="10" fontId="9" fillId="0" borderId="5" xfId="22" applyNumberFormat="1" applyFont="1" applyFill="1" applyBorder="1" applyAlignment="1">
      <alignment horizontal="center"/>
    </xf>
    <xf numFmtId="10" fontId="9" fillId="0" borderId="7" xfId="22" applyNumberFormat="1" applyFont="1" applyFill="1" applyBorder="1" applyAlignment="1">
      <alignment horizontal="center"/>
    </xf>
    <xf numFmtId="0" fontId="9" fillId="0" borderId="11" xfId="22" applyFont="1" applyFill="1" applyBorder="1"/>
    <xf numFmtId="0" fontId="5" fillId="0" borderId="50" xfId="22" applyFont="1" applyFill="1" applyBorder="1"/>
    <xf numFmtId="10" fontId="5" fillId="0" borderId="5" xfId="22" applyNumberFormat="1" applyFont="1" applyFill="1" applyBorder="1" applyAlignment="1">
      <alignment horizontal="center"/>
    </xf>
    <xf numFmtId="10" fontId="5" fillId="0" borderId="7" xfId="22" applyNumberFormat="1" applyFont="1" applyFill="1" applyBorder="1" applyAlignment="1">
      <alignment horizontal="center"/>
    </xf>
    <xf numFmtId="0" fontId="5" fillId="0" borderId="14" xfId="22" applyFont="1" applyFill="1" applyBorder="1"/>
    <xf numFmtId="10" fontId="10" fillId="0" borderId="7" xfId="13" applyNumberFormat="1" applyFont="1" applyFill="1" applyBorder="1" applyAlignment="1">
      <alignment horizontal="center"/>
    </xf>
    <xf numFmtId="10" fontId="9" fillId="0" borderId="12" xfId="13" applyNumberFormat="1" applyFont="1" applyFill="1" applyBorder="1"/>
    <xf numFmtId="0" fontId="5" fillId="0" borderId="50" xfId="22" applyFont="1" applyFill="1" applyBorder="1" applyAlignment="1">
      <alignment vertical="center"/>
    </xf>
    <xf numFmtId="0" fontId="9" fillId="0" borderId="0" xfId="22" applyFont="1" applyFill="1" applyBorder="1" applyAlignment="1">
      <alignment horizontal="right"/>
    </xf>
    <xf numFmtId="0" fontId="5" fillId="0" borderId="56" xfId="22" applyFont="1" applyFill="1" applyBorder="1"/>
    <xf numFmtId="0" fontId="5" fillId="0" borderId="58" xfId="22" applyFont="1" applyFill="1" applyBorder="1"/>
    <xf numFmtId="0" fontId="11" fillId="0" borderId="59" xfId="22" applyFont="1" applyFill="1" applyBorder="1"/>
    <xf numFmtId="0" fontId="5" fillId="0" borderId="59" xfId="22" applyFont="1" applyFill="1" applyBorder="1"/>
    <xf numFmtId="0" fontId="5" fillId="0" borderId="0" xfId="22" applyBorder="1"/>
    <xf numFmtId="0" fontId="10" fillId="0" borderId="0" xfId="22" applyFont="1" applyFill="1" applyBorder="1" applyAlignment="1">
      <alignment horizontal="center" wrapText="1"/>
    </xf>
    <xf numFmtId="0" fontId="5" fillId="0" borderId="55" xfId="22" applyBorder="1"/>
    <xf numFmtId="0" fontId="5" fillId="0" borderId="25" xfId="22" applyBorder="1"/>
    <xf numFmtId="166" fontId="10" fillId="4" borderId="20" xfId="23" applyNumberFormat="1" applyFont="1" applyFill="1" applyBorder="1" applyAlignment="1">
      <alignment horizontal="center" vertical="center" wrapText="1"/>
    </xf>
    <xf numFmtId="0" fontId="11" fillId="0" borderId="4" xfId="22" applyFont="1" applyFill="1" applyBorder="1" applyAlignment="1">
      <alignment horizontal="center"/>
    </xf>
    <xf numFmtId="10" fontId="10" fillId="0" borderId="67" xfId="13" applyNumberFormat="1" applyFont="1" applyFill="1" applyBorder="1" applyAlignment="1">
      <alignment wrapText="1"/>
    </xf>
    <xf numFmtId="0" fontId="5" fillId="0" borderId="57" xfId="22" applyBorder="1"/>
    <xf numFmtId="0" fontId="5" fillId="0" borderId="60" xfId="22" applyBorder="1"/>
    <xf numFmtId="0" fontId="5" fillId="0" borderId="50" xfId="22" applyBorder="1"/>
    <xf numFmtId="10" fontId="9" fillId="2" borderId="5" xfId="3" applyNumberFormat="1" applyFont="1" applyFill="1" applyBorder="1" applyAlignment="1">
      <alignment horizontal="center" vertical="center"/>
    </xf>
    <xf numFmtId="10" fontId="9" fillId="2" borderId="5" xfId="22" applyNumberFormat="1" applyFont="1" applyFill="1" applyBorder="1" applyAlignment="1">
      <alignment horizontal="center" vertical="center" wrapText="1"/>
    </xf>
    <xf numFmtId="167" fontId="5" fillId="2" borderId="5" xfId="3" applyNumberFormat="1" applyFont="1" applyFill="1" applyBorder="1" applyAlignment="1">
      <alignment horizontal="center" vertical="center"/>
    </xf>
    <xf numFmtId="167" fontId="5" fillId="2" borderId="5" xfId="22" applyNumberFormat="1" applyFont="1" applyFill="1" applyBorder="1" applyAlignment="1">
      <alignment horizontal="center" vertical="center" wrapText="1"/>
    </xf>
    <xf numFmtId="167" fontId="5" fillId="0" borderId="7" xfId="22" applyNumberFormat="1" applyFont="1" applyFill="1" applyBorder="1" applyAlignment="1">
      <alignment horizontal="center" vertical="center"/>
    </xf>
    <xf numFmtId="0" fontId="3" fillId="0" borderId="25" xfId="22" applyFont="1" applyFill="1" applyBorder="1"/>
    <xf numFmtId="0" fontId="3" fillId="2" borderId="25" xfId="2" applyFont="1" applyFill="1" applyBorder="1" applyAlignment="1">
      <alignment horizontal="center" vertical="center" wrapText="1"/>
    </xf>
    <xf numFmtId="0" fontId="5" fillId="2" borderId="21" xfId="2" applyFont="1" applyFill="1" applyBorder="1" applyAlignment="1">
      <alignment horizontal="center" vertical="center" wrapText="1"/>
    </xf>
    <xf numFmtId="167" fontId="5" fillId="2" borderId="6" xfId="22" applyNumberFormat="1" applyFont="1" applyFill="1" applyBorder="1" applyAlignment="1">
      <alignment horizontal="right" vertical="center" wrapText="1"/>
    </xf>
    <xf numFmtId="167" fontId="5" fillId="2" borderId="6" xfId="3" applyNumberFormat="1" applyFont="1" applyFill="1" applyBorder="1" applyAlignment="1">
      <alignment horizontal="center" vertical="center"/>
    </xf>
    <xf numFmtId="0" fontId="5" fillId="2" borderId="17" xfId="2" applyFont="1" applyFill="1" applyBorder="1" applyAlignment="1">
      <alignment horizontal="center" vertical="center" wrapText="1"/>
    </xf>
    <xf numFmtId="167" fontId="5" fillId="2" borderId="18" xfId="22" applyNumberFormat="1" applyFont="1" applyFill="1" applyBorder="1" applyAlignment="1">
      <alignment horizontal="right" vertical="center" wrapText="1"/>
    </xf>
    <xf numFmtId="167" fontId="5" fillId="2" borderId="18" xfId="3" applyNumberFormat="1" applyFont="1" applyFill="1" applyBorder="1" applyAlignment="1">
      <alignment horizontal="center" vertical="center"/>
    </xf>
    <xf numFmtId="167" fontId="5" fillId="2" borderId="18" xfId="22" applyNumberFormat="1" applyFont="1" applyFill="1" applyBorder="1" applyAlignment="1">
      <alignment horizontal="center" vertical="center" wrapText="1"/>
    </xf>
    <xf numFmtId="10" fontId="5" fillId="2" borderId="5" xfId="22" applyNumberFormat="1" applyFont="1" applyFill="1" applyBorder="1" applyAlignment="1">
      <alignment horizontal="center"/>
    </xf>
    <xf numFmtId="0" fontId="9" fillId="0" borderId="0" xfId="2" applyFont="1" applyBorder="1" applyAlignment="1">
      <alignment horizontal="justify" vertical="center"/>
    </xf>
    <xf numFmtId="0" fontId="5" fillId="2" borderId="18" xfId="0" applyFont="1" applyFill="1" applyBorder="1" applyAlignment="1">
      <alignment horizontal="center" vertical="center"/>
    </xf>
    <xf numFmtId="167" fontId="5" fillId="2" borderId="20" xfId="0" applyNumberFormat="1" applyFont="1" applyFill="1" applyBorder="1" applyAlignment="1">
      <alignment horizontal="center" vertical="center"/>
    </xf>
    <xf numFmtId="3" fontId="5" fillId="0" borderId="18" xfId="2" applyNumberFormat="1" applyFont="1" applyFill="1" applyBorder="1" applyAlignment="1">
      <alignment horizontal="center"/>
    </xf>
    <xf numFmtId="2" fontId="5" fillId="0" borderId="19" xfId="2" applyNumberFormat="1" applyFont="1" applyFill="1" applyBorder="1"/>
    <xf numFmtId="3" fontId="9" fillId="0" borderId="61" xfId="2" applyNumberFormat="1" applyFont="1" applyFill="1" applyBorder="1" applyAlignment="1">
      <alignment horizontal="center"/>
    </xf>
    <xf numFmtId="4" fontId="5" fillId="0" borderId="6" xfId="2" applyNumberFormat="1" applyFont="1" applyFill="1" applyBorder="1"/>
    <xf numFmtId="0" fontId="10" fillId="2" borderId="0" xfId="2" applyFont="1" applyFill="1" applyBorder="1" applyAlignment="1">
      <alignment horizontal="left" vertical="center" wrapText="1"/>
    </xf>
    <xf numFmtId="0" fontId="11" fillId="2" borderId="0" xfId="2" applyFont="1" applyFill="1" applyBorder="1"/>
    <xf numFmtId="0" fontId="11" fillId="2" borderId="0" xfId="2" applyFont="1" applyFill="1" applyBorder="1" applyAlignment="1">
      <alignment horizontal="center" vertical="center" wrapText="1"/>
    </xf>
    <xf numFmtId="0" fontId="11" fillId="2" borderId="4" xfId="2" applyFont="1" applyFill="1" applyBorder="1" applyAlignment="1">
      <alignment horizontal="center" vertical="center" wrapText="1"/>
    </xf>
    <xf numFmtId="169" fontId="11" fillId="2" borderId="5" xfId="19" applyNumberFormat="1" applyFont="1" applyFill="1" applyBorder="1" applyAlignment="1">
      <alignment horizontal="center" vertical="center"/>
    </xf>
    <xf numFmtId="169" fontId="11" fillId="2" borderId="5" xfId="2" applyNumberFormat="1" applyFont="1" applyFill="1" applyBorder="1" applyAlignment="1">
      <alignment horizontal="center" vertical="center"/>
    </xf>
    <xf numFmtId="169" fontId="11" fillId="2" borderId="7" xfId="2" applyNumberFormat="1" applyFont="1" applyFill="1" applyBorder="1" applyAlignment="1">
      <alignment horizontal="center" vertical="center"/>
    </xf>
    <xf numFmtId="169" fontId="11" fillId="2" borderId="5" xfId="2" applyNumberFormat="1" applyFont="1" applyFill="1" applyBorder="1" applyAlignment="1">
      <alignment horizontal="center" vertical="center" wrapText="1"/>
    </xf>
    <xf numFmtId="170" fontId="11" fillId="2" borderId="5" xfId="19" applyNumberFormat="1" applyFont="1" applyFill="1" applyBorder="1" applyAlignment="1">
      <alignment horizontal="center" vertical="center"/>
    </xf>
    <xf numFmtId="2" fontId="11" fillId="2" borderId="5" xfId="2" applyNumberFormat="1" applyFont="1" applyFill="1" applyBorder="1" applyAlignment="1">
      <alignment horizontal="center" vertical="center"/>
    </xf>
    <xf numFmtId="0" fontId="11" fillId="2" borderId="0" xfId="2" applyFont="1" applyFill="1" applyBorder="1" applyAlignment="1">
      <alignment vertical="center" wrapText="1"/>
    </xf>
    <xf numFmtId="167" fontId="10" fillId="4" borderId="19" xfId="2" applyNumberFormat="1" applyFont="1" applyFill="1" applyBorder="1" applyAlignment="1">
      <alignment horizontal="center" vertical="center"/>
    </xf>
    <xf numFmtId="2" fontId="11" fillId="2" borderId="0" xfId="2" applyNumberFormat="1" applyFont="1" applyFill="1" applyBorder="1" applyAlignment="1">
      <alignment horizontal="center" vertical="center"/>
    </xf>
    <xf numFmtId="164" fontId="22" fillId="0" borderId="0" xfId="19" applyFont="1" applyFill="1" applyBorder="1" applyAlignment="1">
      <alignment horizontal="center" vertical="center"/>
    </xf>
    <xf numFmtId="164" fontId="11" fillId="0" borderId="0" xfId="2" applyNumberFormat="1" applyFont="1" applyFill="1" applyBorder="1"/>
    <xf numFmtId="0" fontId="10" fillId="2" borderId="0" xfId="2" applyFont="1" applyFill="1" applyBorder="1" applyAlignment="1">
      <alignment horizontal="center" vertical="top" wrapText="1"/>
    </xf>
    <xf numFmtId="0" fontId="18" fillId="2" borderId="0" xfId="2" applyFont="1" applyFill="1" applyBorder="1"/>
    <xf numFmtId="3" fontId="11" fillId="2" borderId="5" xfId="2" applyNumberFormat="1" applyFont="1" applyFill="1" applyBorder="1" applyAlignment="1">
      <alignment horizontal="center" vertical="center"/>
    </xf>
    <xf numFmtId="2" fontId="10" fillId="0" borderId="7" xfId="2" applyNumberFormat="1" applyFont="1" applyFill="1" applyBorder="1" applyAlignment="1">
      <alignment horizontal="center" vertical="center"/>
    </xf>
    <xf numFmtId="0" fontId="10" fillId="2" borderId="4" xfId="22" applyFont="1" applyFill="1" applyBorder="1" applyAlignment="1">
      <alignment horizontal="center" vertical="center" wrapText="1"/>
    </xf>
    <xf numFmtId="0" fontId="11" fillId="2" borderId="4" xfId="22" applyFont="1" applyFill="1" applyBorder="1" applyAlignment="1">
      <alignment horizontal="center"/>
    </xf>
    <xf numFmtId="0" fontId="11" fillId="2" borderId="7" xfId="22" applyFont="1" applyFill="1" applyBorder="1" applyAlignment="1">
      <alignment horizontal="center"/>
    </xf>
    <xf numFmtId="0" fontId="11" fillId="2" borderId="4" xfId="22" applyFont="1" applyFill="1" applyBorder="1" applyAlignment="1">
      <alignment horizontal="justify"/>
    </xf>
    <xf numFmtId="10" fontId="11" fillId="2" borderId="7" xfId="13" applyNumberFormat="1" applyFont="1" applyFill="1" applyBorder="1" applyAlignment="1">
      <alignment horizontal="right"/>
    </xf>
    <xf numFmtId="0" fontId="11" fillId="2" borderId="4" xfId="22" applyFont="1" applyFill="1" applyBorder="1"/>
    <xf numFmtId="0" fontId="10" fillId="2" borderId="17" xfId="22" applyFont="1" applyFill="1" applyBorder="1" applyAlignment="1"/>
    <xf numFmtId="0" fontId="9" fillId="3" borderId="20" xfId="2" applyFont="1" applyFill="1" applyBorder="1" applyAlignment="1">
      <alignment horizontal="center" vertical="justify"/>
    </xf>
    <xf numFmtId="0" fontId="5" fillId="7" borderId="5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justify" vertical="center" wrapText="1"/>
    </xf>
    <xf numFmtId="0" fontId="5" fillId="7" borderId="5" xfId="0" applyFont="1" applyFill="1" applyBorder="1" applyAlignment="1">
      <alignment horizontal="justify" vertical="justify" wrapText="1"/>
    </xf>
    <xf numFmtId="0" fontId="24" fillId="0" borderId="5" xfId="0" applyFont="1" applyBorder="1" applyAlignment="1">
      <alignment horizontal="center" vertical="center"/>
    </xf>
    <xf numFmtId="4" fontId="24" fillId="3" borderId="5" xfId="39" applyNumberFormat="1" applyFont="1" applyFill="1" applyBorder="1" applyAlignment="1">
      <alignment vertical="center" wrapText="1"/>
    </xf>
    <xf numFmtId="4" fontId="9" fillId="3" borderId="5" xfId="39" applyNumberFormat="1" applyFont="1" applyFill="1" applyBorder="1" applyAlignment="1">
      <alignment vertical="center" wrapText="1"/>
    </xf>
    <xf numFmtId="0" fontId="24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25" fillId="8" borderId="5" xfId="0" applyFont="1" applyFill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8" borderId="5" xfId="0" applyFont="1" applyFill="1" applyBorder="1" applyAlignment="1">
      <alignment horizontal="center" vertical="center" wrapText="1"/>
    </xf>
    <xf numFmtId="8" fontId="25" fillId="8" borderId="5" xfId="0" applyNumberFormat="1" applyFont="1" applyFill="1" applyBorder="1" applyAlignment="1">
      <alignment horizontal="center" vertical="center" wrapText="1"/>
    </xf>
    <xf numFmtId="2" fontId="11" fillId="2" borderId="4" xfId="2" applyNumberFormat="1" applyFont="1" applyFill="1" applyBorder="1" applyAlignment="1">
      <alignment horizontal="center" vertical="center" wrapText="1"/>
    </xf>
    <xf numFmtId="169" fontId="11" fillId="2" borderId="5" xfId="2" applyNumberFormat="1" applyFont="1" applyFill="1" applyBorder="1" applyAlignment="1">
      <alignment horizontal="center"/>
    </xf>
    <xf numFmtId="0" fontId="5" fillId="2" borderId="5" xfId="2" applyFont="1" applyFill="1" applyBorder="1" applyAlignment="1">
      <alignment horizontal="center" vertical="center"/>
    </xf>
    <xf numFmtId="2" fontId="11" fillId="2" borderId="7" xfId="2" applyNumberFormat="1" applyFont="1" applyFill="1" applyBorder="1" applyAlignment="1">
      <alignment horizontal="center" vertical="center"/>
    </xf>
    <xf numFmtId="2" fontId="11" fillId="2" borderId="4" xfId="2" applyNumberFormat="1" applyFont="1" applyFill="1" applyBorder="1" applyAlignment="1">
      <alignment horizontal="center" vertical="center"/>
    </xf>
    <xf numFmtId="10" fontId="11" fillId="0" borderId="5" xfId="13" applyNumberFormat="1" applyFont="1" applyFill="1" applyBorder="1" applyAlignment="1">
      <alignment horizontal="right"/>
    </xf>
    <xf numFmtId="10" fontId="11" fillId="0" borderId="7" xfId="13" applyNumberFormat="1" applyFont="1" applyFill="1" applyBorder="1" applyAlignment="1">
      <alignment horizontal="right"/>
    </xf>
    <xf numFmtId="0" fontId="10" fillId="3" borderId="14" xfId="22" applyFont="1" applyFill="1" applyBorder="1" applyAlignment="1">
      <alignment horizontal="center" vertical="center" wrapText="1"/>
    </xf>
    <xf numFmtId="0" fontId="10" fillId="3" borderId="41" xfId="22" applyFont="1" applyFill="1" applyBorder="1" applyAlignment="1">
      <alignment horizontal="center" vertical="center" wrapText="1"/>
    </xf>
    <xf numFmtId="0" fontId="10" fillId="3" borderId="15" xfId="22" applyFont="1" applyFill="1" applyBorder="1" applyAlignment="1">
      <alignment horizontal="center" vertical="center" wrapText="1"/>
    </xf>
    <xf numFmtId="0" fontId="10" fillId="3" borderId="16" xfId="22" applyFont="1" applyFill="1" applyBorder="1" applyAlignment="1">
      <alignment horizontal="center" vertical="center" wrapText="1"/>
    </xf>
    <xf numFmtId="0" fontId="10" fillId="3" borderId="9" xfId="22" applyFont="1" applyFill="1" applyBorder="1" applyAlignment="1">
      <alignment horizontal="center" vertical="center" wrapText="1"/>
    </xf>
    <xf numFmtId="0" fontId="27" fillId="9" borderId="5" xfId="0" applyFont="1" applyFill="1" applyBorder="1" applyAlignment="1">
      <alignment horizontal="center" vertical="center" wrapText="1"/>
    </xf>
    <xf numFmtId="9" fontId="27" fillId="9" borderId="5" xfId="0" applyNumberFormat="1" applyFont="1" applyFill="1" applyBorder="1" applyAlignment="1">
      <alignment horizontal="center" vertical="center" wrapText="1"/>
    </xf>
    <xf numFmtId="10" fontId="28" fillId="10" borderId="6" xfId="13" applyNumberFormat="1" applyFont="1" applyFill="1" applyBorder="1" applyAlignment="1">
      <alignment horizontal="right"/>
    </xf>
    <xf numFmtId="10" fontId="28" fillId="10" borderId="6" xfId="13" applyNumberFormat="1" applyFont="1" applyFill="1" applyBorder="1" applyAlignment="1">
      <alignment horizontal="center"/>
    </xf>
    <xf numFmtId="10" fontId="28" fillId="10" borderId="20" xfId="13" applyNumberFormat="1" applyFont="1" applyFill="1" applyBorder="1" applyAlignment="1">
      <alignment horizontal="center"/>
    </xf>
    <xf numFmtId="0" fontId="10" fillId="10" borderId="4" xfId="22" applyFont="1" applyFill="1" applyBorder="1" applyAlignment="1"/>
    <xf numFmtId="10" fontId="10" fillId="10" borderId="7" xfId="13" applyNumberFormat="1" applyFont="1" applyFill="1" applyBorder="1" applyAlignment="1"/>
    <xf numFmtId="10" fontId="10" fillId="10" borderId="42" xfId="22" applyNumberFormat="1" applyFont="1" applyFill="1" applyBorder="1" applyAlignment="1"/>
    <xf numFmtId="0" fontId="10" fillId="2" borderId="15" xfId="22" applyFont="1" applyFill="1" applyBorder="1" applyAlignment="1">
      <alignment horizontal="center" vertical="center" wrapText="1"/>
    </xf>
    <xf numFmtId="0" fontId="10" fillId="2" borderId="30" xfId="22" applyFont="1" applyFill="1" applyBorder="1" applyAlignment="1">
      <alignment horizontal="center" vertical="center" wrapText="1"/>
    </xf>
    <xf numFmtId="0" fontId="30" fillId="2" borderId="42" xfId="22" applyFont="1" applyFill="1" applyBorder="1" applyAlignment="1">
      <alignment horizontal="center"/>
    </xf>
    <xf numFmtId="10" fontId="11" fillId="2" borderId="42" xfId="22" applyNumberFormat="1" applyFont="1" applyFill="1" applyBorder="1" applyAlignment="1">
      <alignment horizontal="right"/>
    </xf>
    <xf numFmtId="10" fontId="10" fillId="2" borderId="77" xfId="22" applyNumberFormat="1" applyFont="1" applyFill="1" applyBorder="1" applyAlignment="1">
      <alignment horizontal="right"/>
    </xf>
    <xf numFmtId="10" fontId="10" fillId="2" borderId="19" xfId="13" applyNumberFormat="1" applyFont="1" applyFill="1" applyBorder="1" applyAlignment="1">
      <alignment horizontal="right"/>
    </xf>
    <xf numFmtId="10" fontId="28" fillId="10" borderId="43" xfId="22" applyNumberFormat="1" applyFont="1" applyFill="1" applyBorder="1" applyAlignment="1">
      <alignment horizontal="center" wrapText="1"/>
    </xf>
    <xf numFmtId="10" fontId="28" fillId="10" borderId="72" xfId="13" applyNumberFormat="1" applyFont="1" applyFill="1" applyBorder="1" applyAlignment="1">
      <alignment horizontal="center" wrapText="1"/>
    </xf>
    <xf numFmtId="10" fontId="28" fillId="10" borderId="10" xfId="13" applyNumberFormat="1" applyFont="1" applyFill="1" applyBorder="1" applyAlignment="1">
      <alignment horizontal="center" vertical="center"/>
    </xf>
    <xf numFmtId="10" fontId="28" fillId="10" borderId="5" xfId="13" applyNumberFormat="1" applyFont="1" applyFill="1" applyBorder="1" applyAlignment="1">
      <alignment horizontal="center" vertical="center" wrapText="1"/>
    </xf>
    <xf numFmtId="10" fontId="28" fillId="10" borderId="13" xfId="13" applyNumberFormat="1" applyFont="1" applyFill="1" applyBorder="1" applyAlignment="1">
      <alignment horizontal="center" vertical="center" wrapText="1"/>
    </xf>
    <xf numFmtId="10" fontId="28" fillId="10" borderId="7" xfId="13" applyNumberFormat="1" applyFont="1" applyFill="1" applyBorder="1" applyAlignment="1">
      <alignment horizontal="center" vertical="center"/>
    </xf>
    <xf numFmtId="0" fontId="31" fillId="3" borderId="8" xfId="0" applyFont="1" applyFill="1" applyBorder="1" applyAlignment="1">
      <alignment horizontal="center" vertical="center" wrapText="1"/>
    </xf>
    <xf numFmtId="10" fontId="31" fillId="3" borderId="5" xfId="0" applyNumberFormat="1" applyFont="1" applyFill="1" applyBorder="1" applyAlignment="1">
      <alignment horizontal="center" vertical="center"/>
    </xf>
    <xf numFmtId="10" fontId="31" fillId="3" borderId="5" xfId="0" applyNumberFormat="1" applyFont="1" applyFill="1" applyBorder="1" applyAlignment="1">
      <alignment horizontal="center" vertical="center" wrapText="1"/>
    </xf>
    <xf numFmtId="0" fontId="33" fillId="2" borderId="4" xfId="25" applyFont="1" applyFill="1" applyBorder="1" applyAlignment="1">
      <alignment horizontal="center" vertical="center" wrapText="1"/>
    </xf>
    <xf numFmtId="4" fontId="31" fillId="0" borderId="5" xfId="25" applyNumberFormat="1" applyFont="1" applyFill="1" applyBorder="1" applyAlignment="1">
      <alignment horizontal="center" vertical="center" wrapText="1"/>
    </xf>
    <xf numFmtId="4" fontId="31" fillId="2" borderId="5" xfId="0" applyNumberFormat="1" applyFont="1" applyFill="1" applyBorder="1" applyAlignment="1">
      <alignment horizontal="right" vertical="center"/>
    </xf>
    <xf numFmtId="4" fontId="31" fillId="2" borderId="5" xfId="0" applyNumberFormat="1" applyFont="1" applyFill="1" applyBorder="1" applyAlignment="1">
      <alignment vertical="center" wrapText="1"/>
    </xf>
    <xf numFmtId="2" fontId="31" fillId="2" borderId="5" xfId="0" applyNumberFormat="1" applyFont="1" applyFill="1" applyBorder="1" applyAlignment="1">
      <alignment horizontal="center" vertical="center" wrapText="1"/>
    </xf>
    <xf numFmtId="4" fontId="31" fillId="2" borderId="5" xfId="0" applyNumberFormat="1" applyFont="1" applyFill="1" applyBorder="1" applyAlignment="1">
      <alignment horizontal="right" vertical="center" wrapText="1"/>
    </xf>
    <xf numFmtId="0" fontId="31" fillId="2" borderId="5" xfId="0" applyFont="1" applyFill="1" applyBorder="1" applyAlignment="1">
      <alignment horizontal="center" vertical="center" wrapText="1"/>
    </xf>
    <xf numFmtId="4" fontId="31" fillId="2" borderId="7" xfId="0" applyNumberFormat="1" applyFont="1" applyFill="1" applyBorder="1" applyAlignment="1">
      <alignment horizontal="right" vertical="center" wrapText="1"/>
    </xf>
    <xf numFmtId="0" fontId="31" fillId="2" borderId="4" xfId="25" applyFont="1" applyFill="1" applyBorder="1" applyAlignment="1">
      <alignment horizontal="center" vertical="center" wrapText="1"/>
    </xf>
    <xf numFmtId="4" fontId="31" fillId="2" borderId="38" xfId="0" applyNumberFormat="1" applyFont="1" applyFill="1" applyBorder="1" applyAlignment="1">
      <alignment horizontal="center" vertical="center" wrapText="1"/>
    </xf>
    <xf numFmtId="4" fontId="2" fillId="2" borderId="38" xfId="0" applyNumberFormat="1" applyFont="1" applyFill="1" applyBorder="1" applyAlignment="1">
      <alignment horizontal="right" vertical="center"/>
    </xf>
    <xf numFmtId="43" fontId="2" fillId="2" borderId="38" xfId="1" applyFont="1" applyFill="1" applyBorder="1" applyAlignment="1">
      <alignment horizontal="center" vertical="center"/>
    </xf>
    <xf numFmtId="43" fontId="2" fillId="2" borderId="38" xfId="1" applyFont="1" applyFill="1" applyBorder="1" applyAlignment="1">
      <alignment vertical="center"/>
    </xf>
    <xf numFmtId="3" fontId="2" fillId="2" borderId="38" xfId="0" applyNumberFormat="1" applyFont="1" applyFill="1" applyBorder="1" applyAlignment="1">
      <alignment horizontal="center" vertical="center"/>
    </xf>
    <xf numFmtId="4" fontId="2" fillId="2" borderId="39" xfId="1" applyNumberFormat="1" applyFont="1" applyFill="1" applyBorder="1" applyAlignment="1">
      <alignment horizontal="right" vertical="center"/>
    </xf>
    <xf numFmtId="0" fontId="31" fillId="2" borderId="7" xfId="0" applyFont="1" applyFill="1" applyBorder="1" applyAlignment="1">
      <alignment horizontal="center" vertical="center" wrapText="1"/>
    </xf>
    <xf numFmtId="3" fontId="31" fillId="2" borderId="5" xfId="0" applyNumberFormat="1" applyFont="1" applyFill="1" applyBorder="1" applyAlignment="1">
      <alignment horizontal="center" vertical="center" wrapText="1"/>
    </xf>
    <xf numFmtId="0" fontId="31" fillId="2" borderId="5" xfId="39" applyNumberFormat="1" applyFont="1" applyFill="1" applyBorder="1" applyAlignment="1">
      <alignment horizontal="right" vertical="center" wrapText="1"/>
    </xf>
    <xf numFmtId="4" fontId="31" fillId="2" borderId="5" xfId="0" applyNumberFormat="1" applyFont="1" applyFill="1" applyBorder="1" applyAlignment="1">
      <alignment horizontal="center" vertical="center" wrapText="1"/>
    </xf>
    <xf numFmtId="4" fontId="31" fillId="2" borderId="7" xfId="0" applyNumberFormat="1" applyFont="1" applyFill="1" applyBorder="1" applyAlignment="1">
      <alignment horizontal="center" vertical="center" wrapText="1"/>
    </xf>
    <xf numFmtId="43" fontId="2" fillId="2" borderId="44" xfId="0" applyNumberFormat="1" applyFont="1" applyFill="1" applyBorder="1" applyAlignment="1">
      <alignment vertical="center" wrapText="1"/>
    </xf>
    <xf numFmtId="43" fontId="2" fillId="2" borderId="39" xfId="1" applyFont="1" applyFill="1" applyBorder="1" applyAlignment="1">
      <alignment horizontal="right" vertical="center"/>
    </xf>
    <xf numFmtId="167" fontId="2" fillId="3" borderId="8" xfId="0" applyNumberFormat="1" applyFont="1" applyFill="1" applyBorder="1" applyAlignment="1">
      <alignment horizontal="center" vertical="center"/>
    </xf>
    <xf numFmtId="167" fontId="2" fillId="3" borderId="49" xfId="0" applyNumberFormat="1" applyFont="1" applyFill="1" applyBorder="1" applyAlignment="1">
      <alignment horizontal="center" vertical="center" wrapText="1"/>
    </xf>
    <xf numFmtId="167" fontId="31" fillId="2" borderId="18" xfId="0" applyNumberFormat="1" applyFont="1" applyFill="1" applyBorder="1" applyAlignment="1">
      <alignment vertical="center"/>
    </xf>
    <xf numFmtId="167" fontId="31" fillId="2" borderId="19" xfId="0" applyNumberFormat="1" applyFont="1" applyFill="1" applyBorder="1" applyAlignment="1">
      <alignment horizontal="right" vertical="center"/>
    </xf>
    <xf numFmtId="17" fontId="3" fillId="2" borderId="10" xfId="2" applyNumberFormat="1" applyFont="1" applyFill="1" applyBorder="1" applyAlignment="1">
      <alignment horizontal="left" wrapText="1"/>
    </xf>
    <xf numFmtId="0" fontId="37" fillId="0" borderId="5" xfId="0" applyFont="1" applyFill="1" applyBorder="1" applyAlignment="1">
      <alignment horizontal="center"/>
    </xf>
    <xf numFmtId="0" fontId="37" fillId="0" borderId="7" xfId="0" applyFont="1" applyFill="1" applyBorder="1" applyAlignment="1">
      <alignment horizontal="center"/>
    </xf>
    <xf numFmtId="0" fontId="3" fillId="2" borderId="7" xfId="2" applyFont="1" applyFill="1" applyBorder="1" applyAlignment="1">
      <alignment horizontal="center"/>
    </xf>
    <xf numFmtId="3" fontId="4" fillId="2" borderId="19" xfId="2" applyNumberFormat="1" applyFont="1" applyFill="1" applyBorder="1" applyAlignment="1">
      <alignment horizontal="center"/>
    </xf>
    <xf numFmtId="0" fontId="31" fillId="3" borderId="5" xfId="0" applyFont="1" applyFill="1" applyBorder="1" applyAlignment="1">
      <alignment horizontal="center" vertical="center" wrapText="1"/>
    </xf>
    <xf numFmtId="4" fontId="24" fillId="2" borderId="5" xfId="39" applyNumberFormat="1" applyFont="1" applyFill="1" applyBorder="1" applyAlignment="1">
      <alignment vertical="center" wrapText="1"/>
    </xf>
    <xf numFmtId="4" fontId="5" fillId="2" borderId="5" xfId="39" applyNumberFormat="1" applyFont="1" applyFill="1" applyBorder="1" applyAlignment="1">
      <alignment vertical="center" wrapText="1"/>
    </xf>
    <xf numFmtId="8" fontId="26" fillId="2" borderId="5" xfId="0" applyNumberFormat="1" applyFont="1" applyFill="1" applyBorder="1" applyAlignment="1">
      <alignment horizontal="center" vertical="center" wrapText="1"/>
    </xf>
    <xf numFmtId="0" fontId="2" fillId="2" borderId="7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41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/>
    </xf>
    <xf numFmtId="0" fontId="2" fillId="2" borderId="23" xfId="0" applyFont="1" applyFill="1" applyBorder="1" applyAlignment="1">
      <alignment horizontal="center" vertical="center"/>
    </xf>
    <xf numFmtId="0" fontId="2" fillId="3" borderId="47" xfId="0" applyFont="1" applyFill="1" applyBorder="1" applyAlignment="1">
      <alignment horizontal="left" vertical="center"/>
    </xf>
    <xf numFmtId="0" fontId="2" fillId="3" borderId="48" xfId="0" applyFont="1" applyFill="1" applyBorder="1" applyAlignment="1">
      <alignment horizontal="left" vertical="center"/>
    </xf>
    <xf numFmtId="0" fontId="2" fillId="3" borderId="36" xfId="0" applyFont="1" applyFill="1" applyBorder="1" applyAlignment="1">
      <alignment horizontal="left" vertical="center"/>
    </xf>
    <xf numFmtId="0" fontId="2" fillId="3" borderId="24" xfId="0" applyFont="1" applyFill="1" applyBorder="1" applyAlignment="1">
      <alignment horizontal="left" vertical="center"/>
    </xf>
    <xf numFmtId="0" fontId="2" fillId="3" borderId="23" xfId="0" applyFont="1" applyFill="1" applyBorder="1" applyAlignment="1">
      <alignment horizontal="left" vertical="center"/>
    </xf>
    <xf numFmtId="0" fontId="2" fillId="3" borderId="43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5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22" xfId="0" applyFont="1" applyFill="1" applyBorder="1" applyAlignment="1">
      <alignment horizontal="left" vertical="center"/>
    </xf>
    <xf numFmtId="0" fontId="31" fillId="3" borderId="6" xfId="0" applyFont="1" applyFill="1" applyBorder="1" applyAlignment="1">
      <alignment horizontal="center" vertical="center" wrapText="1"/>
    </xf>
    <xf numFmtId="0" fontId="31" fillId="3" borderId="8" xfId="0" applyFont="1" applyFill="1" applyBorder="1" applyAlignment="1">
      <alignment horizontal="center" vertical="center" wrapText="1"/>
    </xf>
    <xf numFmtId="0" fontId="31" fillId="3" borderId="9" xfId="0" applyFont="1" applyFill="1" applyBorder="1" applyAlignment="1">
      <alignment horizontal="center" vertical="center" wrapText="1"/>
    </xf>
    <xf numFmtId="0" fontId="31" fillId="3" borderId="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/>
    </xf>
    <xf numFmtId="0" fontId="2" fillId="0" borderId="14" xfId="0" applyFont="1" applyFill="1" applyBorder="1" applyAlignment="1">
      <alignment horizontal="left" vertical="center"/>
    </xf>
    <xf numFmtId="0" fontId="2" fillId="0" borderId="15" xfId="0" applyFont="1" applyFill="1" applyBorder="1" applyAlignment="1">
      <alignment horizontal="left" vertical="center"/>
    </xf>
    <xf numFmtId="0" fontId="2" fillId="0" borderId="16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31" fillId="0" borderId="6" xfId="0" applyFont="1" applyFill="1" applyBorder="1" applyAlignment="1">
      <alignment horizontal="center" vertical="center" wrapText="1"/>
    </xf>
    <xf numFmtId="0" fontId="31" fillId="0" borderId="8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left" vertical="center"/>
    </xf>
    <xf numFmtId="0" fontId="2" fillId="2" borderId="38" xfId="0" applyFont="1" applyFill="1" applyBorder="1" applyAlignment="1">
      <alignment horizontal="left" vertical="center"/>
    </xf>
    <xf numFmtId="0" fontId="2" fillId="2" borderId="34" xfId="0" applyFont="1" applyFill="1" applyBorder="1" applyAlignment="1">
      <alignment vertical="center" wrapText="1"/>
    </xf>
    <xf numFmtId="0" fontId="2" fillId="2" borderId="35" xfId="0" applyFont="1" applyFill="1" applyBorder="1" applyAlignment="1">
      <alignment vertical="center" wrapText="1"/>
    </xf>
    <xf numFmtId="0" fontId="2" fillId="2" borderId="70" xfId="0" applyFont="1" applyFill="1" applyBorder="1" applyAlignment="1">
      <alignment vertical="center" wrapText="1"/>
    </xf>
    <xf numFmtId="4" fontId="2" fillId="2" borderId="38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horizontal="justify" vertical="center"/>
    </xf>
    <xf numFmtId="0" fontId="31" fillId="3" borderId="1" xfId="0" applyFont="1" applyFill="1" applyBorder="1" applyAlignment="1">
      <alignment horizontal="center" vertical="center" wrapText="1"/>
    </xf>
    <xf numFmtId="0" fontId="31" fillId="3" borderId="4" xfId="0" applyFont="1" applyFill="1" applyBorder="1" applyAlignment="1">
      <alignment horizontal="center" vertical="center" wrapText="1"/>
    </xf>
    <xf numFmtId="0" fontId="31" fillId="3" borderId="40" xfId="0" applyFont="1" applyFill="1" applyBorder="1" applyAlignment="1">
      <alignment horizontal="center" vertical="center" wrapText="1"/>
    </xf>
    <xf numFmtId="0" fontId="31" fillId="3" borderId="28" xfId="0" applyFont="1" applyFill="1" applyBorder="1" applyAlignment="1">
      <alignment horizontal="center" vertical="center" wrapText="1"/>
    </xf>
    <xf numFmtId="0" fontId="31" fillId="3" borderId="41" xfId="0" applyFont="1" applyFill="1" applyBorder="1" applyAlignment="1">
      <alignment horizontal="center" vertical="center" wrapText="1"/>
    </xf>
    <xf numFmtId="0" fontId="31" fillId="3" borderId="2" xfId="0" applyFont="1" applyFill="1" applyBorder="1" applyAlignment="1">
      <alignment horizontal="center" vertical="center" wrapText="1"/>
    </xf>
    <xf numFmtId="0" fontId="31" fillId="3" borderId="3" xfId="0" applyFont="1" applyFill="1" applyBorder="1" applyAlignment="1">
      <alignment horizontal="center" vertical="center" wrapText="1"/>
    </xf>
    <xf numFmtId="0" fontId="31" fillId="3" borderId="7" xfId="0" applyFont="1" applyFill="1" applyBorder="1" applyAlignment="1">
      <alignment horizontal="center" vertical="center" wrapText="1"/>
    </xf>
    <xf numFmtId="0" fontId="31" fillId="3" borderId="27" xfId="0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0" fontId="5" fillId="3" borderId="4" xfId="2" applyFont="1" applyFill="1" applyBorder="1" applyAlignment="1">
      <alignment horizontal="center" vertical="center" wrapText="1"/>
    </xf>
    <xf numFmtId="0" fontId="5" fillId="3" borderId="2" xfId="2" applyFont="1" applyFill="1" applyBorder="1" applyAlignment="1">
      <alignment horizontal="center" vertical="center" wrapText="1"/>
    </xf>
    <xf numFmtId="0" fontId="5" fillId="3" borderId="5" xfId="2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5" fillId="3" borderId="52" xfId="2" applyFont="1" applyFill="1" applyBorder="1" applyAlignment="1">
      <alignment horizontal="center" vertical="center" wrapText="1"/>
    </xf>
    <xf numFmtId="0" fontId="5" fillId="3" borderId="30" xfId="2" applyFont="1" applyFill="1" applyBorder="1" applyAlignment="1">
      <alignment horizontal="center" vertical="center" wrapText="1"/>
    </xf>
    <xf numFmtId="0" fontId="4" fillId="2" borderId="17" xfId="2" applyFont="1" applyFill="1" applyBorder="1" applyAlignment="1">
      <alignment horizontal="center"/>
    </xf>
    <xf numFmtId="0" fontId="4" fillId="2" borderId="18" xfId="2" applyFont="1" applyFill="1" applyBorder="1" applyAlignment="1">
      <alignment horizontal="center"/>
    </xf>
    <xf numFmtId="0" fontId="5" fillId="3" borderId="51" xfId="2" applyFont="1" applyFill="1" applyBorder="1" applyAlignment="1">
      <alignment horizontal="center" vertical="center" wrapText="1"/>
    </xf>
    <xf numFmtId="0" fontId="5" fillId="3" borderId="20" xfId="2" applyFont="1" applyFill="1" applyBorder="1" applyAlignment="1">
      <alignment horizontal="center" vertical="center" wrapText="1"/>
    </xf>
    <xf numFmtId="0" fontId="9" fillId="3" borderId="31" xfId="2" applyFont="1" applyFill="1" applyBorder="1" applyAlignment="1">
      <alignment horizontal="center" vertical="center" wrapText="1"/>
    </xf>
    <xf numFmtId="0" fontId="9" fillId="3" borderId="32" xfId="2" applyFont="1" applyFill="1" applyBorder="1" applyAlignment="1">
      <alignment horizontal="center" vertical="center" wrapText="1"/>
    </xf>
    <xf numFmtId="0" fontId="9" fillId="3" borderId="33" xfId="2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37" fillId="0" borderId="5" xfId="0" applyFont="1" applyFill="1" applyBorder="1" applyAlignment="1">
      <alignment horizontal="center"/>
    </xf>
    <xf numFmtId="0" fontId="9" fillId="0" borderId="0" xfId="2" applyFont="1" applyAlignment="1">
      <alignment horizontal="justify" vertical="center"/>
    </xf>
    <xf numFmtId="0" fontId="9" fillId="0" borderId="0" xfId="2" applyFont="1" applyFill="1" applyAlignment="1">
      <alignment horizontal="justify" vertical="justify" wrapText="1"/>
    </xf>
    <xf numFmtId="0" fontId="5" fillId="0" borderId="0" xfId="2" applyFill="1" applyAlignment="1">
      <alignment horizontal="justify" vertical="justify" wrapText="1"/>
    </xf>
    <xf numFmtId="0" fontId="9" fillId="3" borderId="20" xfId="2" applyFont="1" applyFill="1" applyBorder="1" applyAlignment="1">
      <alignment horizontal="center" vertical="center" wrapText="1"/>
    </xf>
    <xf numFmtId="0" fontId="9" fillId="3" borderId="30" xfId="2" applyFont="1" applyFill="1" applyBorder="1" applyAlignment="1">
      <alignment horizontal="center" vertical="center" wrapText="1"/>
    </xf>
    <xf numFmtId="0" fontId="9" fillId="3" borderId="21" xfId="2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0" fontId="9" fillId="3" borderId="5" xfId="2" applyFont="1" applyFill="1" applyBorder="1" applyAlignment="1">
      <alignment horizontal="center" vertical="center"/>
    </xf>
    <xf numFmtId="0" fontId="9" fillId="3" borderId="21" xfId="2" applyFont="1" applyFill="1" applyBorder="1" applyAlignment="1">
      <alignment horizontal="center" vertical="center" wrapText="1"/>
    </xf>
    <xf numFmtId="0" fontId="9" fillId="3" borderId="29" xfId="2" applyFont="1" applyFill="1" applyBorder="1" applyAlignment="1">
      <alignment horizontal="center" vertical="center" wrapText="1"/>
    </xf>
    <xf numFmtId="0" fontId="9" fillId="3" borderId="6" xfId="2" applyFont="1" applyFill="1" applyBorder="1" applyAlignment="1">
      <alignment horizontal="center" vertical="center" wrapText="1"/>
    </xf>
    <xf numFmtId="0" fontId="9" fillId="3" borderId="9" xfId="2" applyFont="1" applyFill="1" applyBorder="1" applyAlignment="1">
      <alignment horizontal="center" vertical="center" wrapText="1"/>
    </xf>
    <xf numFmtId="0" fontId="10" fillId="0" borderId="64" xfId="22" applyFont="1" applyFill="1" applyBorder="1" applyAlignment="1">
      <alignment horizontal="left"/>
    </xf>
    <xf numFmtId="0" fontId="10" fillId="0" borderId="46" xfId="22" applyFont="1" applyFill="1" applyBorder="1" applyAlignment="1">
      <alignment horizontal="left"/>
    </xf>
    <xf numFmtId="10" fontId="10" fillId="0" borderId="46" xfId="13" applyNumberFormat="1" applyFont="1" applyFill="1" applyBorder="1" applyAlignment="1">
      <alignment horizontal="right"/>
    </xf>
    <xf numFmtId="10" fontId="10" fillId="0" borderId="65" xfId="13" applyNumberFormat="1" applyFont="1" applyFill="1" applyBorder="1" applyAlignment="1">
      <alignment horizontal="right"/>
    </xf>
    <xf numFmtId="0" fontId="10" fillId="0" borderId="58" xfId="22" applyFont="1" applyFill="1" applyBorder="1" applyAlignment="1">
      <alignment horizontal="left" wrapText="1"/>
    </xf>
    <xf numFmtId="0" fontId="10" fillId="0" borderId="59" xfId="22" applyFont="1" applyFill="1" applyBorder="1" applyAlignment="1">
      <alignment horizontal="left" wrapText="1"/>
    </xf>
    <xf numFmtId="0" fontId="10" fillId="0" borderId="66" xfId="22" applyFont="1" applyFill="1" applyBorder="1" applyAlignment="1">
      <alignment horizontal="left" wrapText="1"/>
    </xf>
    <xf numFmtId="10" fontId="11" fillId="0" borderId="5" xfId="13" applyNumberFormat="1" applyFont="1" applyFill="1" applyBorder="1" applyAlignment="1">
      <alignment horizontal="right"/>
    </xf>
    <xf numFmtId="10" fontId="11" fillId="0" borderId="7" xfId="13" applyNumberFormat="1" applyFont="1" applyFill="1" applyBorder="1" applyAlignment="1">
      <alignment horizontal="right"/>
    </xf>
    <xf numFmtId="0" fontId="10" fillId="0" borderId="21" xfId="22" applyFont="1" applyFill="1" applyBorder="1" applyAlignment="1">
      <alignment horizontal="left"/>
    </xf>
    <xf numFmtId="0" fontId="10" fillId="0" borderId="6" xfId="22" applyFont="1" applyFill="1" applyBorder="1" applyAlignment="1">
      <alignment horizontal="left"/>
    </xf>
    <xf numFmtId="10" fontId="10" fillId="0" borderId="6" xfId="13" applyNumberFormat="1" applyFont="1" applyFill="1" applyBorder="1" applyAlignment="1">
      <alignment horizontal="center"/>
    </xf>
    <xf numFmtId="10" fontId="10" fillId="0" borderId="20" xfId="13" applyNumberFormat="1" applyFont="1" applyFill="1" applyBorder="1" applyAlignment="1">
      <alignment horizontal="center"/>
    </xf>
    <xf numFmtId="0" fontId="10" fillId="0" borderId="62" xfId="22" applyFont="1" applyFill="1" applyBorder="1" applyAlignment="1">
      <alignment horizontal="center"/>
    </xf>
    <xf numFmtId="0" fontId="10" fillId="0" borderId="45" xfId="22" applyFont="1" applyFill="1" applyBorder="1" applyAlignment="1">
      <alignment horizontal="center"/>
    </xf>
    <xf numFmtId="0" fontId="10" fillId="0" borderId="63" xfId="22" applyFont="1" applyFill="1" applyBorder="1" applyAlignment="1">
      <alignment horizontal="center"/>
    </xf>
    <xf numFmtId="0" fontId="10" fillId="0" borderId="50" xfId="22" applyFont="1" applyFill="1" applyBorder="1" applyAlignment="1">
      <alignment horizontal="center" vertical="center" wrapText="1"/>
    </xf>
    <xf numFmtId="0" fontId="10" fillId="0" borderId="0" xfId="22" applyFont="1" applyFill="1" applyBorder="1" applyAlignment="1">
      <alignment horizontal="center" vertical="center" wrapText="1"/>
    </xf>
    <xf numFmtId="0" fontId="9" fillId="0" borderId="11" xfId="22" applyFont="1" applyFill="1" applyBorder="1" applyAlignment="1">
      <alignment horizontal="left"/>
    </xf>
    <xf numFmtId="0" fontId="9" fillId="0" borderId="12" xfId="22" applyFont="1" applyFill="1" applyBorder="1" applyAlignment="1">
      <alignment horizontal="left"/>
    </xf>
    <xf numFmtId="10" fontId="11" fillId="0" borderId="5" xfId="3" applyNumberFormat="1" applyFont="1" applyFill="1" applyBorder="1" applyAlignment="1">
      <alignment horizontal="right"/>
    </xf>
    <xf numFmtId="10" fontId="11" fillId="0" borderId="7" xfId="3" applyNumberFormat="1" applyFont="1" applyFill="1" applyBorder="1" applyAlignment="1">
      <alignment horizontal="right"/>
    </xf>
    <xf numFmtId="0" fontId="10" fillId="4" borderId="40" xfId="22" applyFont="1" applyFill="1" applyBorder="1" applyAlignment="1">
      <alignment horizontal="center" vertical="center" wrapText="1"/>
    </xf>
    <xf numFmtId="0" fontId="10" fillId="4" borderId="41" xfId="22" applyFont="1" applyFill="1" applyBorder="1" applyAlignment="1">
      <alignment horizontal="center" vertical="center" wrapText="1"/>
    </xf>
    <xf numFmtId="0" fontId="10" fillId="0" borderId="0" xfId="22" applyFont="1" applyFill="1" applyBorder="1" applyAlignment="1">
      <alignment horizontal="center" wrapText="1"/>
    </xf>
    <xf numFmtId="0" fontId="9" fillId="0" borderId="53" xfId="22" applyFont="1" applyFill="1" applyBorder="1" applyAlignment="1">
      <alignment horizontal="left"/>
    </xf>
    <xf numFmtId="0" fontId="9" fillId="0" borderId="10" xfId="22" applyFont="1" applyFill="1" applyBorder="1" applyAlignment="1">
      <alignment horizontal="left"/>
    </xf>
    <xf numFmtId="0" fontId="10" fillId="4" borderId="1" xfId="22" applyFont="1" applyFill="1" applyBorder="1" applyAlignment="1">
      <alignment horizontal="center" vertical="center" wrapText="1"/>
    </xf>
    <xf numFmtId="0" fontId="10" fillId="4" borderId="21" xfId="22" applyFont="1" applyFill="1" applyBorder="1" applyAlignment="1">
      <alignment horizontal="center" vertical="center" wrapText="1"/>
    </xf>
    <xf numFmtId="0" fontId="10" fillId="4" borderId="2" xfId="22" applyFont="1" applyFill="1" applyBorder="1" applyAlignment="1">
      <alignment horizontal="center" vertical="center" wrapText="1"/>
    </xf>
    <xf numFmtId="0" fontId="10" fillId="4" borderId="6" xfId="22" applyFont="1" applyFill="1" applyBorder="1" applyAlignment="1">
      <alignment horizontal="center" vertical="center" wrapText="1"/>
    </xf>
    <xf numFmtId="0" fontId="10" fillId="4" borderId="3" xfId="22" applyFont="1" applyFill="1" applyBorder="1" applyAlignment="1">
      <alignment horizontal="center" vertical="center" wrapText="1"/>
    </xf>
    <xf numFmtId="0" fontId="10" fillId="4" borderId="47" xfId="22" applyFont="1" applyFill="1" applyBorder="1" applyAlignment="1">
      <alignment horizontal="center" vertical="center" wrapText="1"/>
    </xf>
    <xf numFmtId="0" fontId="10" fillId="4" borderId="48" xfId="22" applyFont="1" applyFill="1" applyBorder="1" applyAlignment="1">
      <alignment horizontal="center" vertical="center" wrapText="1"/>
    </xf>
    <xf numFmtId="0" fontId="10" fillId="4" borderId="36" xfId="22" applyFont="1" applyFill="1" applyBorder="1" applyAlignment="1">
      <alignment horizontal="center" vertical="center" wrapText="1"/>
    </xf>
    <xf numFmtId="0" fontId="10" fillId="4" borderId="14" xfId="22" applyFont="1" applyFill="1" applyBorder="1" applyAlignment="1">
      <alignment horizontal="center" vertical="center" wrapText="1"/>
    </xf>
    <xf numFmtId="0" fontId="10" fillId="4" borderId="15" xfId="22" applyFont="1" applyFill="1" applyBorder="1" applyAlignment="1">
      <alignment horizontal="center" vertical="center" wrapText="1"/>
    </xf>
    <xf numFmtId="0" fontId="10" fillId="4" borderId="16" xfId="22" applyFont="1" applyFill="1" applyBorder="1" applyAlignment="1">
      <alignment horizontal="center" vertical="center" wrapText="1"/>
    </xf>
    <xf numFmtId="0" fontId="10" fillId="4" borderId="27" xfId="22" applyFont="1" applyFill="1" applyBorder="1" applyAlignment="1">
      <alignment horizontal="center" vertical="center" wrapText="1"/>
    </xf>
    <xf numFmtId="0" fontId="10" fillId="4" borderId="9" xfId="22" applyFont="1" applyFill="1" applyBorder="1" applyAlignment="1">
      <alignment horizontal="center" vertical="center" wrapText="1"/>
    </xf>
    <xf numFmtId="0" fontId="9" fillId="0" borderId="53" xfId="22" applyFont="1" applyFill="1" applyBorder="1" applyAlignment="1">
      <alignment horizontal="center"/>
    </xf>
    <xf numFmtId="0" fontId="9" fillId="0" borderId="42" xfId="22" applyFont="1" applyFill="1" applyBorder="1" applyAlignment="1">
      <alignment horizontal="center"/>
    </xf>
    <xf numFmtId="0" fontId="9" fillId="0" borderId="10" xfId="22" applyFont="1" applyFill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9" fillId="3" borderId="51" xfId="0" applyFont="1" applyFill="1" applyBorder="1" applyAlignment="1">
      <alignment horizontal="center" vertical="center" wrapText="1"/>
    </xf>
    <xf numFmtId="0" fontId="9" fillId="3" borderId="42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5" fillId="3" borderId="51" xfId="0" applyFont="1" applyFill="1" applyBorder="1" applyAlignment="1">
      <alignment horizontal="center" vertical="center" wrapText="1"/>
    </xf>
    <xf numFmtId="0" fontId="5" fillId="3" borderId="42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5" fillId="8" borderId="5" xfId="0" applyFont="1" applyFill="1" applyBorder="1" applyAlignment="1">
      <alignment horizontal="center" vertical="center" wrapText="1"/>
    </xf>
    <xf numFmtId="0" fontId="9" fillId="4" borderId="5" xfId="22" applyFont="1" applyFill="1" applyBorder="1" applyAlignment="1">
      <alignment horizontal="center" vertical="center" wrapText="1"/>
    </xf>
    <xf numFmtId="0" fontId="9" fillId="5" borderId="47" xfId="22" applyFont="1" applyFill="1" applyBorder="1" applyAlignment="1">
      <alignment horizontal="center" vertical="center" wrapText="1"/>
    </xf>
    <xf numFmtId="0" fontId="9" fillId="5" borderId="48" xfId="22" applyFont="1" applyFill="1" applyBorder="1" applyAlignment="1">
      <alignment horizontal="center" vertical="center" wrapText="1"/>
    </xf>
    <xf numFmtId="0" fontId="9" fillId="5" borderId="54" xfId="22" applyFont="1" applyFill="1" applyBorder="1" applyAlignment="1">
      <alignment horizontal="center" vertical="center" wrapText="1"/>
    </xf>
    <xf numFmtId="0" fontId="9" fillId="5" borderId="24" xfId="22" applyFont="1" applyFill="1" applyBorder="1" applyAlignment="1">
      <alignment horizontal="center" vertical="center" wrapText="1"/>
    </xf>
    <xf numFmtId="0" fontId="9" fillId="5" borderId="0" xfId="22" applyFont="1" applyFill="1" applyBorder="1" applyAlignment="1">
      <alignment horizontal="center" vertical="center" wrapText="1"/>
    </xf>
    <xf numFmtId="0" fontId="9" fillId="5" borderId="61" xfId="22" applyFont="1" applyFill="1" applyBorder="1" applyAlignment="1">
      <alignment horizontal="center" vertical="center" wrapText="1"/>
    </xf>
    <xf numFmtId="0" fontId="9" fillId="4" borderId="1" xfId="22" applyFont="1" applyFill="1" applyBorder="1" applyAlignment="1">
      <alignment horizontal="center" vertical="center" wrapText="1"/>
    </xf>
    <xf numFmtId="0" fontId="9" fillId="4" borderId="4" xfId="22" applyFont="1" applyFill="1" applyBorder="1" applyAlignment="1">
      <alignment horizontal="center" vertical="center" wrapText="1"/>
    </xf>
    <xf numFmtId="0" fontId="9" fillId="5" borderId="5" xfId="22" applyFont="1" applyFill="1" applyBorder="1" applyAlignment="1">
      <alignment horizontal="center" vertical="center" wrapText="1"/>
    </xf>
    <xf numFmtId="0" fontId="9" fillId="4" borderId="3" xfId="22" applyFont="1" applyFill="1" applyBorder="1" applyAlignment="1">
      <alignment horizontal="center" vertical="center" wrapText="1"/>
    </xf>
    <xf numFmtId="0" fontId="9" fillId="4" borderId="7" xfId="22" applyFont="1" applyFill="1" applyBorder="1" applyAlignment="1">
      <alignment horizontal="center" vertical="center" wrapText="1"/>
    </xf>
    <xf numFmtId="0" fontId="9" fillId="2" borderId="23" xfId="2" applyFont="1" applyFill="1" applyBorder="1" applyAlignment="1">
      <alignment horizontal="center"/>
    </xf>
    <xf numFmtId="0" fontId="10" fillId="4" borderId="68" xfId="2" applyFont="1" applyFill="1" applyBorder="1" applyAlignment="1">
      <alignment horizontal="center" vertical="center" wrapText="1"/>
    </xf>
    <xf numFmtId="0" fontId="10" fillId="4" borderId="69" xfId="2" applyFont="1" applyFill="1" applyBorder="1" applyAlignment="1">
      <alignment horizontal="center" vertical="center" wrapText="1"/>
    </xf>
    <xf numFmtId="0" fontId="10" fillId="4" borderId="29" xfId="2" applyFont="1" applyFill="1" applyBorder="1" applyAlignment="1">
      <alignment horizontal="center" vertical="center" wrapText="1"/>
    </xf>
    <xf numFmtId="0" fontId="10" fillId="4" borderId="27" xfId="2" applyFont="1" applyFill="1" applyBorder="1" applyAlignment="1">
      <alignment horizontal="center" vertical="center" wrapText="1"/>
    </xf>
    <xf numFmtId="0" fontId="10" fillId="4" borderId="8" xfId="2" applyFont="1" applyFill="1" applyBorder="1" applyAlignment="1">
      <alignment horizontal="center" vertical="center" wrapText="1"/>
    </xf>
    <xf numFmtId="0" fontId="10" fillId="4" borderId="9" xfId="2" applyFont="1" applyFill="1" applyBorder="1" applyAlignment="1">
      <alignment horizontal="center" vertical="center" wrapText="1"/>
    </xf>
    <xf numFmtId="0" fontId="10" fillId="4" borderId="52" xfId="2" applyFont="1" applyFill="1" applyBorder="1" applyAlignment="1">
      <alignment horizontal="center" vertical="center" wrapText="1"/>
    </xf>
    <xf numFmtId="0" fontId="10" fillId="4" borderId="49" xfId="2" applyFont="1" applyFill="1" applyBorder="1" applyAlignment="1">
      <alignment horizontal="center" vertical="center" wrapText="1"/>
    </xf>
    <xf numFmtId="0" fontId="10" fillId="4" borderId="30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3" xfId="2" applyFont="1" applyFill="1" applyBorder="1" applyAlignment="1">
      <alignment horizontal="center" vertical="center" wrapText="1"/>
    </xf>
    <xf numFmtId="0" fontId="10" fillId="2" borderId="7" xfId="2" applyFont="1" applyFill="1" applyBorder="1" applyAlignment="1">
      <alignment horizontal="center" vertical="center"/>
    </xf>
    <xf numFmtId="2" fontId="10" fillId="0" borderId="4" xfId="2" applyNumberFormat="1" applyFont="1" applyFill="1" applyBorder="1" applyAlignment="1">
      <alignment horizontal="right" vertical="center"/>
    </xf>
    <xf numFmtId="2" fontId="10" fillId="0" borderId="5" xfId="2" applyNumberFormat="1" applyFont="1" applyFill="1" applyBorder="1" applyAlignment="1">
      <alignment horizontal="right" vertical="center"/>
    </xf>
    <xf numFmtId="2" fontId="10" fillId="4" borderId="17" xfId="2" applyNumberFormat="1" applyFont="1" applyFill="1" applyBorder="1" applyAlignment="1">
      <alignment horizontal="right" vertical="center"/>
    </xf>
    <xf numFmtId="2" fontId="10" fillId="4" borderId="18" xfId="2" applyNumberFormat="1" applyFont="1" applyFill="1" applyBorder="1" applyAlignment="1">
      <alignment horizontal="right" vertical="center"/>
    </xf>
    <xf numFmtId="0" fontId="11" fillId="2" borderId="0" xfId="2" applyFont="1" applyFill="1" applyBorder="1" applyAlignment="1">
      <alignment horizontal="center"/>
    </xf>
    <xf numFmtId="0" fontId="10" fillId="2" borderId="1" xfId="2" applyFont="1" applyFill="1" applyBorder="1" applyAlignment="1">
      <alignment horizontal="center" vertical="center" wrapText="1"/>
    </xf>
    <xf numFmtId="0" fontId="10" fillId="2" borderId="4" xfId="2" applyFont="1" applyFill="1" applyBorder="1" applyAlignment="1">
      <alignment horizontal="center" vertical="center" wrapText="1"/>
    </xf>
    <xf numFmtId="0" fontId="28" fillId="10" borderId="50" xfId="22" applyFont="1" applyFill="1" applyBorder="1" applyAlignment="1">
      <alignment horizontal="center" vertical="center" wrapText="1"/>
    </xf>
    <xf numFmtId="0" fontId="28" fillId="10" borderId="14" xfId="22" applyFont="1" applyFill="1" applyBorder="1" applyAlignment="1">
      <alignment horizontal="center" vertical="center" wrapText="1"/>
    </xf>
    <xf numFmtId="0" fontId="28" fillId="10" borderId="41" xfId="22" applyFont="1" applyFill="1" applyBorder="1" applyAlignment="1">
      <alignment horizontal="center" vertical="center" wrapText="1"/>
    </xf>
    <xf numFmtId="0" fontId="28" fillId="10" borderId="78" xfId="22" applyFont="1" applyFill="1" applyBorder="1" applyAlignment="1">
      <alignment horizontal="center" vertical="center" wrapText="1"/>
    </xf>
    <xf numFmtId="0" fontId="29" fillId="10" borderId="47" xfId="22" applyFont="1" applyFill="1" applyBorder="1" applyAlignment="1">
      <alignment horizontal="center" vertical="center"/>
    </xf>
    <xf numFmtId="0" fontId="29" fillId="10" borderId="24" xfId="22" applyFont="1" applyFill="1" applyBorder="1" applyAlignment="1">
      <alignment horizontal="center" vertical="center"/>
    </xf>
    <xf numFmtId="0" fontId="10" fillId="2" borderId="0" xfId="22" applyFont="1" applyFill="1" applyBorder="1" applyAlignment="1">
      <alignment horizontal="center" vertical="center" wrapText="1"/>
    </xf>
    <xf numFmtId="0" fontId="10" fillId="2" borderId="23" xfId="22" applyFont="1" applyFill="1" applyBorder="1" applyAlignment="1">
      <alignment horizontal="center" vertical="center" wrapText="1"/>
    </xf>
    <xf numFmtId="0" fontId="10" fillId="0" borderId="23" xfId="22" applyFont="1" applyFill="1" applyBorder="1" applyAlignment="1">
      <alignment horizontal="center" wrapText="1"/>
    </xf>
    <xf numFmtId="0" fontId="10" fillId="10" borderId="40" xfId="22" applyFont="1" applyFill="1" applyBorder="1" applyAlignment="1">
      <alignment horizontal="center" vertical="center" wrapText="1"/>
    </xf>
    <xf numFmtId="0" fontId="10" fillId="10" borderId="41" xfId="22" applyFont="1" applyFill="1" applyBorder="1" applyAlignment="1">
      <alignment horizontal="center" vertical="center" wrapText="1"/>
    </xf>
    <xf numFmtId="0" fontId="28" fillId="10" borderId="0" xfId="22" applyFont="1" applyFill="1" applyBorder="1" applyAlignment="1">
      <alignment horizontal="center" vertical="center" wrapText="1"/>
    </xf>
    <xf numFmtId="0" fontId="28" fillId="10" borderId="5" xfId="22" applyFont="1" applyFill="1" applyBorder="1" applyAlignment="1">
      <alignment horizontal="center" vertical="center" wrapText="1"/>
    </xf>
    <xf numFmtId="0" fontId="5" fillId="0" borderId="0" xfId="22" applyAlignment="1">
      <alignment horizontal="left" wrapText="1"/>
    </xf>
    <xf numFmtId="0" fontId="27" fillId="9" borderId="5" xfId="0" applyFont="1" applyFill="1" applyBorder="1" applyAlignment="1">
      <alignment horizontal="center" vertical="center" wrapText="1"/>
    </xf>
    <xf numFmtId="9" fontId="27" fillId="9" borderId="6" xfId="0" applyNumberFormat="1" applyFont="1" applyFill="1" applyBorder="1" applyAlignment="1">
      <alignment horizontal="center" vertical="center" wrapText="1"/>
    </xf>
    <xf numFmtId="9" fontId="27" fillId="9" borderId="9" xfId="0" applyNumberFormat="1" applyFont="1" applyFill="1" applyBorder="1" applyAlignment="1">
      <alignment horizontal="center" vertical="center" wrapText="1"/>
    </xf>
    <xf numFmtId="0" fontId="27" fillId="9" borderId="40" xfId="0" applyFont="1" applyFill="1" applyBorder="1" applyAlignment="1">
      <alignment horizontal="center" vertical="center" wrapText="1"/>
    </xf>
    <xf numFmtId="0" fontId="27" fillId="9" borderId="36" xfId="0" applyFont="1" applyFill="1" applyBorder="1" applyAlignment="1">
      <alignment horizontal="center" vertical="center" wrapText="1"/>
    </xf>
    <xf numFmtId="0" fontId="27" fillId="9" borderId="41" xfId="0" applyFont="1" applyFill="1" applyBorder="1" applyAlignment="1">
      <alignment horizontal="center" vertical="center" wrapText="1"/>
    </xf>
    <xf numFmtId="0" fontId="27" fillId="9" borderId="16" xfId="0" applyFont="1" applyFill="1" applyBorder="1" applyAlignment="1">
      <alignment horizontal="center" vertical="center" wrapText="1"/>
    </xf>
    <xf numFmtId="0" fontId="27" fillId="9" borderId="51" xfId="0" applyFont="1" applyFill="1" applyBorder="1" applyAlignment="1">
      <alignment horizontal="center" vertical="center" wrapText="1"/>
    </xf>
    <xf numFmtId="0" fontId="27" fillId="9" borderId="10" xfId="0" applyFont="1" applyFill="1" applyBorder="1" applyAlignment="1">
      <alignment horizontal="center" vertical="center" wrapText="1"/>
    </xf>
    <xf numFmtId="10" fontId="28" fillId="10" borderId="75" xfId="13" applyNumberFormat="1" applyFont="1" applyFill="1" applyBorder="1" applyAlignment="1">
      <alignment horizontal="center"/>
    </xf>
    <xf numFmtId="10" fontId="28" fillId="10" borderId="76" xfId="13" applyNumberFormat="1" applyFont="1" applyFill="1" applyBorder="1" applyAlignment="1">
      <alignment horizontal="center"/>
    </xf>
    <xf numFmtId="10" fontId="28" fillId="10" borderId="6" xfId="13" applyNumberFormat="1" applyFont="1" applyFill="1" applyBorder="1" applyAlignment="1">
      <alignment horizontal="center"/>
    </xf>
    <xf numFmtId="10" fontId="28" fillId="10" borderId="20" xfId="13" applyNumberFormat="1" applyFont="1" applyFill="1" applyBorder="1" applyAlignment="1">
      <alignment horizontal="center"/>
    </xf>
    <xf numFmtId="0" fontId="27" fillId="9" borderId="73" xfId="0" applyFont="1" applyFill="1" applyBorder="1" applyAlignment="1">
      <alignment horizontal="center" vertical="center" wrapText="1"/>
    </xf>
    <xf numFmtId="0" fontId="27" fillId="9" borderId="74" xfId="0" applyFont="1" applyFill="1" applyBorder="1" applyAlignment="1">
      <alignment horizontal="center" vertical="center" wrapText="1"/>
    </xf>
    <xf numFmtId="10" fontId="11" fillId="0" borderId="5" xfId="13" applyNumberFormat="1" applyFont="1" applyFill="1" applyBorder="1" applyAlignment="1">
      <alignment horizontal="center"/>
    </xf>
    <xf numFmtId="10" fontId="11" fillId="0" borderId="7" xfId="13" applyNumberFormat="1" applyFont="1" applyFill="1" applyBorder="1" applyAlignment="1">
      <alignment horizontal="center"/>
    </xf>
    <xf numFmtId="0" fontId="10" fillId="10" borderId="47" xfId="22" applyFont="1" applyFill="1" applyBorder="1" applyAlignment="1">
      <alignment horizontal="center" vertical="center" wrapText="1"/>
    </xf>
    <xf numFmtId="0" fontId="10" fillId="10" borderId="48" xfId="22" applyFont="1" applyFill="1" applyBorder="1" applyAlignment="1">
      <alignment horizontal="center" vertical="center" wrapText="1"/>
    </xf>
    <xf numFmtId="0" fontId="10" fillId="10" borderId="36" xfId="22" applyFont="1" applyFill="1" applyBorder="1" applyAlignment="1">
      <alignment horizontal="center" vertical="center" wrapText="1"/>
    </xf>
    <xf numFmtId="0" fontId="10" fillId="10" borderId="14" xfId="22" applyFont="1" applyFill="1" applyBorder="1" applyAlignment="1">
      <alignment horizontal="center" vertical="center" wrapText="1"/>
    </xf>
    <xf numFmtId="0" fontId="10" fillId="10" borderId="15" xfId="22" applyFont="1" applyFill="1" applyBorder="1" applyAlignment="1">
      <alignment horizontal="center" vertical="center" wrapText="1"/>
    </xf>
    <xf numFmtId="0" fontId="10" fillId="10" borderId="16" xfId="22" applyFont="1" applyFill="1" applyBorder="1" applyAlignment="1">
      <alignment horizontal="center" vertical="center" wrapText="1"/>
    </xf>
    <xf numFmtId="0" fontId="10" fillId="10" borderId="27" xfId="22" applyFont="1" applyFill="1" applyBorder="1" applyAlignment="1">
      <alignment horizontal="center" vertical="center" wrapText="1"/>
    </xf>
    <xf numFmtId="0" fontId="10" fillId="10" borderId="9" xfId="22" applyFont="1" applyFill="1" applyBorder="1" applyAlignment="1">
      <alignment horizontal="center" vertical="center" wrapText="1"/>
    </xf>
  </cellXfs>
  <cellStyles count="40">
    <cellStyle name="Moeda" xfId="39" builtinId="4"/>
    <cellStyle name="Moeda 2" xfId="4" xr:uid="{00000000-0005-0000-0000-000001000000}"/>
    <cellStyle name="Moeda 2 2" xfId="10" xr:uid="{00000000-0005-0000-0000-000002000000}"/>
    <cellStyle name="Moeda 2 2 2" xfId="27" xr:uid="{00000000-0005-0000-0000-000003000000}"/>
    <cellStyle name="Moeda 3" xfId="11" xr:uid="{00000000-0005-0000-0000-000004000000}"/>
    <cellStyle name="Moeda 4" xfId="9" xr:uid="{00000000-0005-0000-0000-000005000000}"/>
    <cellStyle name="Moeda 4 2" xfId="28" xr:uid="{00000000-0005-0000-0000-000006000000}"/>
    <cellStyle name="Moeda 5" xfId="38" xr:uid="{00000000-0005-0000-0000-000007000000}"/>
    <cellStyle name="Normal" xfId="0" builtinId="0"/>
    <cellStyle name="Normal 2" xfId="2" xr:uid="{00000000-0005-0000-0000-000009000000}"/>
    <cellStyle name="Normal 2 2" xfId="22" xr:uid="{00000000-0005-0000-0000-00000A000000}"/>
    <cellStyle name="Normal 3" xfId="8" xr:uid="{00000000-0005-0000-0000-00000B000000}"/>
    <cellStyle name="Normal 3 2" xfId="20" xr:uid="{00000000-0005-0000-0000-00000C000000}"/>
    <cellStyle name="Normal 4" xfId="24" xr:uid="{00000000-0005-0000-0000-00000D000000}"/>
    <cellStyle name="Normal 4 2" xfId="29" xr:uid="{00000000-0005-0000-0000-00000E000000}"/>
    <cellStyle name="Normal 5" xfId="25" xr:uid="{00000000-0005-0000-0000-00000F000000}"/>
    <cellStyle name="Normal 6" xfId="26" xr:uid="{00000000-0005-0000-0000-000010000000}"/>
    <cellStyle name="Porcentagem" xfId="21" builtinId="5"/>
    <cellStyle name="Porcentagem 2" xfId="3" xr:uid="{00000000-0005-0000-0000-000012000000}"/>
    <cellStyle name="Porcentagem 2 2" xfId="6" xr:uid="{00000000-0005-0000-0000-000013000000}"/>
    <cellStyle name="Porcentagem 2 2 2" xfId="13" xr:uid="{00000000-0005-0000-0000-000014000000}"/>
    <cellStyle name="Porcentagem 3" xfId="14" xr:uid="{00000000-0005-0000-0000-000015000000}"/>
    <cellStyle name="Porcentagem 3 2" xfId="30" xr:uid="{00000000-0005-0000-0000-000016000000}"/>
    <cellStyle name="Porcentagem 4" xfId="5" xr:uid="{00000000-0005-0000-0000-000017000000}"/>
    <cellStyle name="Porcentagem 4 2" xfId="31" xr:uid="{00000000-0005-0000-0000-000018000000}"/>
    <cellStyle name="Porcentagem 4 3" xfId="23" xr:uid="{00000000-0005-0000-0000-000019000000}"/>
    <cellStyle name="Porcentagem 5" xfId="12" xr:uid="{00000000-0005-0000-0000-00001A000000}"/>
    <cellStyle name="Porcentagem 5 2" xfId="32" xr:uid="{00000000-0005-0000-0000-00001B000000}"/>
    <cellStyle name="Vírgula" xfId="1" builtinId="3"/>
    <cellStyle name="Vírgula 2" xfId="16" xr:uid="{00000000-0005-0000-0000-00001D000000}"/>
    <cellStyle name="Vírgula 2 2" xfId="7" xr:uid="{00000000-0005-0000-0000-00001E000000}"/>
    <cellStyle name="Vírgula 2 2 2" xfId="17" xr:uid="{00000000-0005-0000-0000-00001F000000}"/>
    <cellStyle name="Vírgula 2 2 3" xfId="19" xr:uid="{00000000-0005-0000-0000-000020000000}"/>
    <cellStyle name="Vírgula 3" xfId="18" xr:uid="{00000000-0005-0000-0000-000021000000}"/>
    <cellStyle name="Vírgula 3 2" xfId="33" xr:uid="{00000000-0005-0000-0000-000022000000}"/>
    <cellStyle name="Vírgula 4" xfId="15" xr:uid="{00000000-0005-0000-0000-000023000000}"/>
    <cellStyle name="Vírgula 4 2" xfId="35" xr:uid="{00000000-0005-0000-0000-000024000000}"/>
    <cellStyle name="Vírgula 4 3" xfId="34" xr:uid="{00000000-0005-0000-0000-000025000000}"/>
    <cellStyle name="Vírgula 5" xfId="36" xr:uid="{00000000-0005-0000-0000-000026000000}"/>
    <cellStyle name="Vírgula 6" xfId="37" xr:uid="{00000000-0005-0000-0000-000027000000}"/>
  </cellStyles>
  <dxfs count="0"/>
  <tableStyles count="0" defaultTableStyle="TableStyleMedium2" defaultPivotStyle="PivotStyleLight16"/>
  <colors>
    <mruColors>
      <color rgb="FF666699"/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12700</xdr:colOff>
      <xdr:row>15</xdr:row>
      <xdr:rowOff>88900</xdr:rowOff>
    </xdr:from>
    <xdr:ext cx="2369343" cy="766763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2033" y="2724150"/>
          <a:ext cx="2369343" cy="7667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44449</xdr:colOff>
      <xdr:row>16</xdr:row>
      <xdr:rowOff>99484</xdr:rowOff>
    </xdr:from>
    <xdr:ext cx="2369343" cy="766763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782" y="2734734"/>
          <a:ext cx="2369343" cy="7667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ECT/PLANILHAS/2016/SEI%20709_2016_Manut_Ar_Condicionado/bkp/MINUTA_SEI_709_2016_Ar_Condicionad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PLANILHAS\0.Modelo\Planilha%20para%20Posto%20de%20Trabalho%20-%20Modelo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LANILHAS\0.Modelo\Planilha%20para%20Posto%20de%20Trabalho%20-%20Model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ão Cumulativa "/>
      <sheetName val="Cumulativa"/>
      <sheetName val="BDI"/>
      <sheetName val="Ferramentas individuais"/>
      <sheetName val="Encargos_Sociais"/>
      <sheetName val="EPI"/>
      <sheetName val="Ferramentas de uso comum"/>
      <sheetName val="Material de consumo"/>
      <sheetName val="Uniforme"/>
    </sheetNames>
    <sheetDataSet>
      <sheetData sheetId="0"/>
      <sheetData sheetId="1">
        <row r="7">
          <cell r="N7">
            <v>0.34689999999999999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 estimativa de custos"/>
      <sheetName val="HORAS,VT,VA"/>
      <sheetName val="Encargos Sociais e CITL"/>
    </sheetNames>
    <sheetDataSet>
      <sheetData sheetId="0" refreshError="1"/>
      <sheetData sheetId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 estimativa de custos"/>
      <sheetName val="HORAS,VT,VA"/>
      <sheetName val="Encargos Sociais e CITL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  <pageSetUpPr fitToPage="1"/>
  </sheetPr>
  <dimension ref="A1:V32"/>
  <sheetViews>
    <sheetView showGridLines="0" tabSelected="1" showRuler="0" view="pageLayout" topLeftCell="A5" zoomScale="59" zoomScaleNormal="40" zoomScaleSheetLayoutView="55" zoomScalePageLayoutView="59" workbookViewId="0">
      <selection activeCell="A2" sqref="A2:P2"/>
    </sheetView>
  </sheetViews>
  <sheetFormatPr defaultRowHeight="15" x14ac:dyDescent="0.25"/>
  <cols>
    <col min="1" max="1" width="33.5703125" style="7" customWidth="1"/>
    <col min="2" max="2" width="17.85546875" style="7" customWidth="1"/>
    <col min="3" max="3" width="20.85546875" style="7" customWidth="1"/>
    <col min="4" max="4" width="15.5703125" style="7" customWidth="1"/>
    <col min="5" max="5" width="14.140625" style="7" customWidth="1"/>
    <col min="6" max="6" width="15.7109375" style="7" customWidth="1"/>
    <col min="7" max="7" width="17.42578125" style="7" customWidth="1"/>
    <col min="8" max="8" width="24.5703125" style="7" customWidth="1"/>
    <col min="9" max="9" width="21.140625" style="7" customWidth="1"/>
    <col min="10" max="11" width="19.42578125" style="7" customWidth="1"/>
    <col min="12" max="12" width="16" style="7" customWidth="1"/>
    <col min="13" max="13" width="18.140625" style="7" customWidth="1"/>
    <col min="14" max="14" width="18.85546875" style="7" customWidth="1"/>
    <col min="15" max="15" width="23" style="7" customWidth="1"/>
    <col min="16" max="16" width="28.7109375" style="7" customWidth="1"/>
    <col min="17" max="17" width="21.5703125" style="7" customWidth="1"/>
    <col min="18" max="18" width="25.140625" style="7" customWidth="1"/>
    <col min="19" max="19" width="9.140625" style="7"/>
    <col min="20" max="20" width="14.28515625" style="7" bestFit="1" customWidth="1"/>
    <col min="21" max="21" width="11.42578125" style="7" bestFit="1" customWidth="1"/>
    <col min="22" max="16384" width="9.140625" style="7"/>
  </cols>
  <sheetData>
    <row r="1" spans="1:22" ht="183.75" customHeight="1" x14ac:dyDescent="0.25">
      <c r="O1" s="291"/>
      <c r="P1" s="291"/>
      <c r="Q1" s="291"/>
      <c r="R1" s="291"/>
    </row>
    <row r="2" spans="1:22" s="6" customFormat="1" ht="33.75" customHeight="1" thickBot="1" x14ac:dyDescent="0.25">
      <c r="A2" s="261" t="s">
        <v>226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82"/>
      <c r="R2" s="82"/>
    </row>
    <row r="3" spans="1:22" s="6" customFormat="1" ht="26.25" customHeight="1" thickTop="1" x14ac:dyDescent="0.2">
      <c r="A3" s="292" t="s">
        <v>0</v>
      </c>
      <c r="B3" s="294" t="s">
        <v>52</v>
      </c>
      <c r="C3" s="300" t="s">
        <v>214</v>
      </c>
      <c r="D3" s="297" t="s">
        <v>1</v>
      </c>
      <c r="E3" s="297"/>
      <c r="F3" s="297"/>
      <c r="G3" s="297" t="s">
        <v>2</v>
      </c>
      <c r="H3" s="297"/>
      <c r="I3" s="297"/>
      <c r="J3" s="297" t="s">
        <v>3</v>
      </c>
      <c r="K3" s="297" t="s">
        <v>4</v>
      </c>
      <c r="L3" s="297" t="s">
        <v>5</v>
      </c>
      <c r="M3" s="300" t="s">
        <v>103</v>
      </c>
      <c r="N3" s="297" t="s">
        <v>6</v>
      </c>
      <c r="O3" s="297" t="s">
        <v>7</v>
      </c>
      <c r="P3" s="298" t="s">
        <v>107</v>
      </c>
    </row>
    <row r="4" spans="1:22" s="6" customFormat="1" ht="31.5" customHeight="1" x14ac:dyDescent="0.2">
      <c r="A4" s="293"/>
      <c r="B4" s="295"/>
      <c r="C4" s="273"/>
      <c r="D4" s="275" t="s">
        <v>8</v>
      </c>
      <c r="E4" s="275" t="s">
        <v>9</v>
      </c>
      <c r="F4" s="275" t="s">
        <v>10</v>
      </c>
      <c r="G4" s="272" t="s">
        <v>53</v>
      </c>
      <c r="H4" s="275" t="s">
        <v>54</v>
      </c>
      <c r="I4" s="275" t="s">
        <v>11</v>
      </c>
      <c r="J4" s="275"/>
      <c r="K4" s="275"/>
      <c r="L4" s="275"/>
      <c r="M4" s="273"/>
      <c r="N4" s="275"/>
      <c r="O4" s="275" t="s">
        <v>12</v>
      </c>
      <c r="P4" s="299" t="s">
        <v>13</v>
      </c>
    </row>
    <row r="5" spans="1:22" s="6" customFormat="1" ht="111" customHeight="1" x14ac:dyDescent="0.2">
      <c r="A5" s="293"/>
      <c r="B5" s="295"/>
      <c r="C5" s="273"/>
      <c r="D5" s="275"/>
      <c r="E5" s="275"/>
      <c r="F5" s="275"/>
      <c r="G5" s="273"/>
      <c r="H5" s="275"/>
      <c r="I5" s="275"/>
      <c r="J5" s="275"/>
      <c r="K5" s="275"/>
      <c r="L5" s="275"/>
      <c r="M5" s="273"/>
      <c r="N5" s="275"/>
      <c r="O5" s="275"/>
      <c r="P5" s="299"/>
    </row>
    <row r="6" spans="1:22" s="6" customFormat="1" ht="47.25" customHeight="1" x14ac:dyDescent="0.2">
      <c r="A6" s="293"/>
      <c r="B6" s="295"/>
      <c r="C6" s="273"/>
      <c r="D6" s="275"/>
      <c r="E6" s="275"/>
      <c r="F6" s="275"/>
      <c r="G6" s="273"/>
      <c r="H6" s="275"/>
      <c r="I6" s="275"/>
      <c r="J6" s="275"/>
      <c r="K6" s="275"/>
      <c r="L6" s="275"/>
      <c r="M6" s="251">
        <v>12</v>
      </c>
      <c r="N6" s="275"/>
      <c r="O6" s="275"/>
      <c r="P6" s="299"/>
    </row>
    <row r="7" spans="1:22" s="6" customFormat="1" ht="27" customHeight="1" x14ac:dyDescent="0.2">
      <c r="A7" s="293"/>
      <c r="B7" s="296"/>
      <c r="C7" s="273"/>
      <c r="D7" s="275"/>
      <c r="E7" s="218">
        <f>'Anexo IF Encargos 1º ano'!E38</f>
        <v>0.74070200000000008</v>
      </c>
      <c r="F7" s="275"/>
      <c r="G7" s="274"/>
      <c r="H7" s="275"/>
      <c r="I7" s="275"/>
      <c r="J7" s="275"/>
      <c r="K7" s="219">
        <f>'Anexo IF Encargos 1º ano'!K16</f>
        <v>0.31020408163265345</v>
      </c>
      <c r="L7" s="275"/>
      <c r="M7" s="217" t="s">
        <v>104</v>
      </c>
      <c r="N7" s="275"/>
      <c r="O7" s="275"/>
      <c r="P7" s="299"/>
    </row>
    <row r="8" spans="1:22" s="6" customFormat="1" ht="54.75" customHeight="1" x14ac:dyDescent="0.2">
      <c r="A8" s="220" t="s">
        <v>215</v>
      </c>
      <c r="B8" s="283" t="s">
        <v>170</v>
      </c>
      <c r="C8" s="283" t="s">
        <v>224</v>
      </c>
      <c r="D8" s="221">
        <v>1605.22</v>
      </c>
      <c r="E8" s="222">
        <f>D8*$E$7</f>
        <v>1188.9896644400001</v>
      </c>
      <c r="F8" s="223">
        <f>SUM(D8:E8)</f>
        <v>2794.2096644399999</v>
      </c>
      <c r="G8" s="224">
        <f>'Anexo IA HORAS,VT,Vl'!P6</f>
        <v>779</v>
      </c>
      <c r="H8" s="225">
        <f>'Anexo IA HORAS,VT,Vl'!I29</f>
        <v>129.18680000000001</v>
      </c>
      <c r="I8" s="225">
        <f>SUM(G8:H8)</f>
        <v>908.18679999999995</v>
      </c>
      <c r="J8" s="225">
        <f>F8+I8</f>
        <v>3702.3964644399998</v>
      </c>
      <c r="K8" s="225">
        <f>J8*$K$7</f>
        <v>1148.4984950915932</v>
      </c>
      <c r="L8" s="225">
        <f t="shared" ref="L8:L9" si="0">SUM(J8:K8)</f>
        <v>4850.8949595315935</v>
      </c>
      <c r="M8" s="225">
        <f>L8*$M$6</f>
        <v>58210.739514379122</v>
      </c>
      <c r="N8" s="226">
        <v>8</v>
      </c>
      <c r="O8" s="225">
        <f t="shared" ref="O8:O9" si="1">L8*N8</f>
        <v>38807.159676252748</v>
      </c>
      <c r="P8" s="227">
        <f>O8*$M$6</f>
        <v>465685.91611503297</v>
      </c>
    </row>
    <row r="9" spans="1:22" s="6" customFormat="1" ht="81.75" customHeight="1" thickBot="1" x14ac:dyDescent="0.25">
      <c r="A9" s="228" t="s">
        <v>216</v>
      </c>
      <c r="B9" s="284"/>
      <c r="C9" s="284"/>
      <c r="D9" s="221">
        <v>3873.92</v>
      </c>
      <c r="E9" s="222">
        <f t="shared" ref="E9" si="2">D9*$E$7</f>
        <v>2869.4202918400006</v>
      </c>
      <c r="F9" s="223">
        <f t="shared" ref="F9" si="3">SUM(D9:E9)</f>
        <v>6743.3402918400006</v>
      </c>
      <c r="G9" s="224">
        <f>'Anexo IA HORAS,VT,Vl'!P7</f>
        <v>779</v>
      </c>
      <c r="H9" s="225">
        <f>'Anexo IA HORAS,VT,Vl'!I30</f>
        <v>0</v>
      </c>
      <c r="I9" s="225">
        <f>SUM(G9:H9)</f>
        <v>779</v>
      </c>
      <c r="J9" s="225">
        <f>F9+I9</f>
        <v>7522.3402918400006</v>
      </c>
      <c r="K9" s="225">
        <f>J9*$K$7</f>
        <v>2333.4606619585338</v>
      </c>
      <c r="L9" s="225">
        <f t="shared" si="0"/>
        <v>9855.8009537985345</v>
      </c>
      <c r="M9" s="225">
        <f>L9*$M$6</f>
        <v>118269.61144558241</v>
      </c>
      <c r="N9" s="226">
        <v>1</v>
      </c>
      <c r="O9" s="225">
        <f t="shared" si="1"/>
        <v>9855.8009537985345</v>
      </c>
      <c r="P9" s="227">
        <f>O9*$M$6</f>
        <v>118269.61144558241</v>
      </c>
      <c r="R9" s="8"/>
    </row>
    <row r="10" spans="1:22" s="6" customFormat="1" ht="39" customHeight="1" thickTop="1" thickBot="1" x14ac:dyDescent="0.25">
      <c r="A10" s="285" t="s">
        <v>14</v>
      </c>
      <c r="B10" s="286"/>
      <c r="C10" s="286"/>
      <c r="D10" s="286"/>
      <c r="E10" s="286"/>
      <c r="F10" s="229">
        <f>SUM(F8:F9)</f>
        <v>9537.5499562799996</v>
      </c>
      <c r="G10" s="290"/>
      <c r="H10" s="290"/>
      <c r="I10" s="230">
        <f>SUM(I8:I9)</f>
        <v>1687.1867999999999</v>
      </c>
      <c r="J10" s="231">
        <f>SUM(J8:J9)</f>
        <v>11224.736756280001</v>
      </c>
      <c r="K10" s="232"/>
      <c r="L10" s="232"/>
      <c r="M10" s="232"/>
      <c r="N10" s="233">
        <f>SUM(N8:N9)</f>
        <v>9</v>
      </c>
      <c r="O10" s="230">
        <f>P10/M6</f>
        <v>48662.96063005129</v>
      </c>
      <c r="P10" s="234">
        <f>SUM(P8:P9)</f>
        <v>583955.52756061545</v>
      </c>
      <c r="R10" s="8"/>
    </row>
    <row r="11" spans="1:22" s="6" customFormat="1" ht="30" customHeight="1" thickTop="1" x14ac:dyDescent="0.2">
      <c r="A11" s="276" t="s">
        <v>217</v>
      </c>
      <c r="B11" s="277"/>
      <c r="C11" s="277"/>
      <c r="D11" s="277"/>
      <c r="E11" s="277"/>
      <c r="F11" s="277"/>
      <c r="G11" s="277"/>
      <c r="H11" s="277"/>
      <c r="I11" s="277"/>
      <c r="J11" s="277"/>
      <c r="K11" s="277"/>
      <c r="L11" s="278"/>
      <c r="M11" s="226" t="s">
        <v>58</v>
      </c>
      <c r="N11" s="226" t="s">
        <v>59</v>
      </c>
      <c r="O11" s="226" t="s">
        <v>60</v>
      </c>
      <c r="P11" s="235" t="s">
        <v>105</v>
      </c>
    </row>
    <row r="12" spans="1:22" s="6" customFormat="1" ht="30" customHeight="1" x14ac:dyDescent="0.2">
      <c r="A12" s="279"/>
      <c r="B12" s="280"/>
      <c r="C12" s="280"/>
      <c r="D12" s="280"/>
      <c r="E12" s="280"/>
      <c r="F12" s="280"/>
      <c r="G12" s="280"/>
      <c r="H12" s="280"/>
      <c r="I12" s="280"/>
      <c r="J12" s="280"/>
      <c r="K12" s="280"/>
      <c r="L12" s="281"/>
      <c r="M12" s="236">
        <f>N10</f>
        <v>9</v>
      </c>
      <c r="N12" s="237">
        <v>169.67</v>
      </c>
      <c r="O12" s="225">
        <f>M12*N12</f>
        <v>1527.03</v>
      </c>
      <c r="P12" s="227">
        <f>O12*M6</f>
        <v>18324.36</v>
      </c>
      <c r="R12" s="8"/>
    </row>
    <row r="13" spans="1:22" s="6" customFormat="1" ht="30" customHeight="1" x14ac:dyDescent="0.2">
      <c r="A13" s="276" t="s">
        <v>218</v>
      </c>
      <c r="B13" s="277"/>
      <c r="C13" s="277"/>
      <c r="D13" s="277"/>
      <c r="E13" s="277"/>
      <c r="F13" s="277"/>
      <c r="G13" s="277"/>
      <c r="H13" s="277"/>
      <c r="I13" s="277"/>
      <c r="J13" s="277"/>
      <c r="K13" s="277"/>
      <c r="L13" s="278"/>
      <c r="M13" s="236" t="s">
        <v>58</v>
      </c>
      <c r="N13" s="238" t="s">
        <v>59</v>
      </c>
      <c r="O13" s="238" t="s">
        <v>60</v>
      </c>
      <c r="P13" s="239" t="s">
        <v>105</v>
      </c>
      <c r="R13" s="8"/>
    </row>
    <row r="14" spans="1:22" s="6" customFormat="1" ht="30" customHeight="1" x14ac:dyDescent="0.2">
      <c r="A14" s="279"/>
      <c r="B14" s="280"/>
      <c r="C14" s="280"/>
      <c r="D14" s="280"/>
      <c r="E14" s="280"/>
      <c r="F14" s="280"/>
      <c r="G14" s="280"/>
      <c r="H14" s="280"/>
      <c r="I14" s="280"/>
      <c r="J14" s="280"/>
      <c r="K14" s="280"/>
      <c r="L14" s="281"/>
      <c r="M14" s="236">
        <f>N10</f>
        <v>9</v>
      </c>
      <c r="N14" s="237">
        <v>11.27</v>
      </c>
      <c r="O14" s="225">
        <f>M14*N14</f>
        <v>101.42999999999999</v>
      </c>
      <c r="P14" s="227">
        <f>O14*M6</f>
        <v>1217.1599999999999</v>
      </c>
      <c r="R14" s="8"/>
    </row>
    <row r="15" spans="1:22" s="71" customFormat="1" ht="30" customHeight="1" x14ac:dyDescent="0.2">
      <c r="A15" s="268" t="s">
        <v>219</v>
      </c>
      <c r="B15" s="256"/>
      <c r="C15" s="256"/>
      <c r="D15" s="256"/>
      <c r="E15" s="256"/>
      <c r="F15" s="256"/>
      <c r="G15" s="256"/>
      <c r="H15" s="256"/>
      <c r="I15" s="256"/>
      <c r="J15" s="256"/>
      <c r="K15" s="256"/>
      <c r="L15" s="257"/>
      <c r="M15" s="226" t="s">
        <v>58</v>
      </c>
      <c r="N15" s="226" t="s">
        <v>59</v>
      </c>
      <c r="O15" s="226" t="s">
        <v>60</v>
      </c>
      <c r="P15" s="235" t="s">
        <v>105</v>
      </c>
      <c r="Q15" s="6"/>
      <c r="R15" s="6"/>
      <c r="S15" s="6"/>
      <c r="T15" s="6"/>
      <c r="U15" s="6"/>
      <c r="V15" s="6"/>
    </row>
    <row r="16" spans="1:22" s="71" customFormat="1" ht="30" customHeight="1" x14ac:dyDescent="0.2">
      <c r="A16" s="282"/>
      <c r="B16" s="259"/>
      <c r="C16" s="259"/>
      <c r="D16" s="259"/>
      <c r="E16" s="259"/>
      <c r="F16" s="259"/>
      <c r="G16" s="259"/>
      <c r="H16" s="259"/>
      <c r="I16" s="259"/>
      <c r="J16" s="259"/>
      <c r="K16" s="259"/>
      <c r="L16" s="260"/>
      <c r="M16" s="236">
        <f>N10</f>
        <v>9</v>
      </c>
      <c r="N16" s="225">
        <v>2.5</v>
      </c>
      <c r="O16" s="225">
        <f>M16*N16</f>
        <v>22.5</v>
      </c>
      <c r="P16" s="227">
        <f>O16*M6</f>
        <v>270</v>
      </c>
      <c r="Q16" s="6"/>
      <c r="R16" s="6"/>
      <c r="S16" s="6"/>
      <c r="T16" s="6"/>
      <c r="U16" s="6"/>
      <c r="V16" s="6"/>
    </row>
    <row r="17" spans="1:22" s="71" customFormat="1" ht="39" customHeight="1" x14ac:dyDescent="0.2">
      <c r="A17" s="255" t="s">
        <v>220</v>
      </c>
      <c r="B17" s="256"/>
      <c r="C17" s="256"/>
      <c r="D17" s="256"/>
      <c r="E17" s="256"/>
      <c r="F17" s="256"/>
      <c r="G17" s="256"/>
      <c r="H17" s="256"/>
      <c r="I17" s="256"/>
      <c r="J17" s="256"/>
      <c r="K17" s="256"/>
      <c r="L17" s="257"/>
      <c r="M17" s="226" t="s">
        <v>58</v>
      </c>
      <c r="N17" s="226" t="s">
        <v>197</v>
      </c>
      <c r="O17" s="226" t="s">
        <v>196</v>
      </c>
      <c r="P17" s="235" t="s">
        <v>105</v>
      </c>
      <c r="Q17" s="6"/>
      <c r="R17" s="6"/>
      <c r="S17" s="6"/>
      <c r="T17" s="6"/>
      <c r="U17" s="6"/>
      <c r="V17" s="6"/>
    </row>
    <row r="18" spans="1:22" s="71" customFormat="1" ht="30" customHeight="1" x14ac:dyDescent="0.2">
      <c r="A18" s="258"/>
      <c r="B18" s="259"/>
      <c r="C18" s="259"/>
      <c r="D18" s="259"/>
      <c r="E18" s="259"/>
      <c r="F18" s="259"/>
      <c r="G18" s="259"/>
      <c r="H18" s="259"/>
      <c r="I18" s="259"/>
      <c r="J18" s="259"/>
      <c r="K18" s="259"/>
      <c r="L18" s="260"/>
      <c r="M18" s="236" t="s">
        <v>202</v>
      </c>
      <c r="N18" s="225">
        <f>'Anexo IB Uniformes'!F7</f>
        <v>2401.6</v>
      </c>
      <c r="O18" s="225">
        <f>N18/12</f>
        <v>200.13333333333333</v>
      </c>
      <c r="P18" s="227">
        <f>O18*M6</f>
        <v>2401.6</v>
      </c>
      <c r="Q18" s="6"/>
      <c r="R18" s="6"/>
      <c r="S18" s="6"/>
      <c r="T18" s="6"/>
      <c r="U18" s="6"/>
      <c r="V18" s="6"/>
    </row>
    <row r="19" spans="1:22" s="71" customFormat="1" ht="39" customHeight="1" x14ac:dyDescent="0.2">
      <c r="A19" s="255" t="s">
        <v>221</v>
      </c>
      <c r="B19" s="256"/>
      <c r="C19" s="256"/>
      <c r="D19" s="256"/>
      <c r="E19" s="256"/>
      <c r="F19" s="256"/>
      <c r="G19" s="256"/>
      <c r="H19" s="256"/>
      <c r="I19" s="256"/>
      <c r="J19" s="256"/>
      <c r="K19" s="256"/>
      <c r="L19" s="257"/>
      <c r="M19" s="226" t="s">
        <v>58</v>
      </c>
      <c r="N19" s="226" t="s">
        <v>197</v>
      </c>
      <c r="O19" s="226" t="s">
        <v>196</v>
      </c>
      <c r="P19" s="235" t="s">
        <v>105</v>
      </c>
      <c r="Q19" s="6"/>
      <c r="R19" s="6"/>
      <c r="S19" s="6"/>
      <c r="T19" s="6"/>
      <c r="U19" s="6"/>
      <c r="V19" s="6"/>
    </row>
    <row r="20" spans="1:22" s="71" customFormat="1" ht="30" customHeight="1" x14ac:dyDescent="0.2">
      <c r="A20" s="258"/>
      <c r="B20" s="259"/>
      <c r="C20" s="259"/>
      <c r="D20" s="259"/>
      <c r="E20" s="259"/>
      <c r="F20" s="259"/>
      <c r="G20" s="259"/>
      <c r="H20" s="259"/>
      <c r="I20" s="259"/>
      <c r="J20" s="259"/>
      <c r="K20" s="259"/>
      <c r="L20" s="260"/>
      <c r="M20" s="236">
        <f>N9</f>
        <v>1</v>
      </c>
      <c r="N20" s="225">
        <f>'Anexo IB Uniformes'!F17</f>
        <v>424.09999999999997</v>
      </c>
      <c r="O20" s="225">
        <f>'Anexo IB Uniformes'!F18</f>
        <v>35.341666666666661</v>
      </c>
      <c r="P20" s="227">
        <f>O20*M6</f>
        <v>424.09999999999991</v>
      </c>
      <c r="Q20" s="6"/>
      <c r="R20" s="6"/>
      <c r="S20" s="6"/>
      <c r="T20" s="6"/>
      <c r="U20" s="6"/>
      <c r="V20" s="6"/>
    </row>
    <row r="21" spans="1:22" s="71" customFormat="1" ht="42.75" customHeight="1" x14ac:dyDescent="0.2">
      <c r="A21" s="255" t="s">
        <v>222</v>
      </c>
      <c r="B21" s="256"/>
      <c r="C21" s="256"/>
      <c r="D21" s="256"/>
      <c r="E21" s="256"/>
      <c r="F21" s="256"/>
      <c r="G21" s="256"/>
      <c r="H21" s="256"/>
      <c r="I21" s="256"/>
      <c r="J21" s="256"/>
      <c r="K21" s="256"/>
      <c r="L21" s="257"/>
      <c r="M21" s="226" t="s">
        <v>58</v>
      </c>
      <c r="N21" s="226" t="s">
        <v>197</v>
      </c>
      <c r="O21" s="226" t="s">
        <v>196</v>
      </c>
      <c r="P21" s="235" t="s">
        <v>105</v>
      </c>
      <c r="Q21" s="6"/>
      <c r="R21" s="6"/>
      <c r="S21" s="6"/>
      <c r="T21" s="6"/>
      <c r="U21" s="6"/>
      <c r="V21" s="6"/>
    </row>
    <row r="22" spans="1:22" s="71" customFormat="1" ht="30" customHeight="1" x14ac:dyDescent="0.2">
      <c r="A22" s="258"/>
      <c r="B22" s="259"/>
      <c r="C22" s="259"/>
      <c r="D22" s="259"/>
      <c r="E22" s="259"/>
      <c r="F22" s="259"/>
      <c r="G22" s="259"/>
      <c r="H22" s="259"/>
      <c r="I22" s="259"/>
      <c r="J22" s="259"/>
      <c r="K22" s="259"/>
      <c r="L22" s="260"/>
      <c r="M22" s="236">
        <v>8</v>
      </c>
      <c r="N22" s="225">
        <f>'Anexo IC EPI'!H9</f>
        <v>1204</v>
      </c>
      <c r="O22" s="225">
        <f>N22/12</f>
        <v>100.33333333333333</v>
      </c>
      <c r="P22" s="227">
        <f>O22*12</f>
        <v>1204</v>
      </c>
      <c r="Q22" s="6"/>
      <c r="R22" s="6"/>
      <c r="S22" s="6"/>
      <c r="T22" s="6"/>
      <c r="U22" s="6"/>
      <c r="V22" s="6"/>
    </row>
    <row r="23" spans="1:22" s="71" customFormat="1" ht="30" customHeight="1" x14ac:dyDescent="0.2">
      <c r="A23" s="268" t="s">
        <v>223</v>
      </c>
      <c r="B23" s="256"/>
      <c r="C23" s="256"/>
      <c r="D23" s="256"/>
      <c r="E23" s="256"/>
      <c r="F23" s="256"/>
      <c r="G23" s="256"/>
      <c r="H23" s="256"/>
      <c r="I23" s="256"/>
      <c r="J23" s="256"/>
      <c r="K23" s="256"/>
      <c r="L23" s="256"/>
      <c r="M23" s="256"/>
      <c r="N23" s="257"/>
      <c r="O23" s="226" t="s">
        <v>60</v>
      </c>
      <c r="P23" s="235" t="s">
        <v>105</v>
      </c>
      <c r="Q23" s="6"/>
      <c r="R23" s="6"/>
      <c r="S23" s="6"/>
      <c r="T23" s="6"/>
      <c r="U23" s="6"/>
      <c r="V23" s="6"/>
    </row>
    <row r="24" spans="1:22" s="71" customFormat="1" ht="30" customHeight="1" thickBot="1" x14ac:dyDescent="0.25">
      <c r="A24" s="269"/>
      <c r="B24" s="270"/>
      <c r="C24" s="270"/>
      <c r="D24" s="270"/>
      <c r="E24" s="270"/>
      <c r="F24" s="270"/>
      <c r="G24" s="270"/>
      <c r="H24" s="270"/>
      <c r="I24" s="270"/>
      <c r="J24" s="270"/>
      <c r="K24" s="270"/>
      <c r="L24" s="270"/>
      <c r="M24" s="270"/>
      <c r="N24" s="271"/>
      <c r="O24" s="225">
        <f>'Anexo IE Ressarcimento Entorno'!O14</f>
        <v>508.40000000000003</v>
      </c>
      <c r="P24" s="227">
        <f>O24*M6</f>
        <v>6100.8</v>
      </c>
      <c r="Q24" s="6"/>
      <c r="R24" s="6"/>
      <c r="S24" s="6"/>
      <c r="T24" s="6"/>
      <c r="U24" s="6"/>
      <c r="V24" s="6"/>
    </row>
    <row r="25" spans="1:22" ht="38.25" customHeight="1" thickTop="1" thickBot="1" x14ac:dyDescent="0.3">
      <c r="A25" s="287" t="s">
        <v>15</v>
      </c>
      <c r="B25" s="288"/>
      <c r="C25" s="288"/>
      <c r="D25" s="288"/>
      <c r="E25" s="288"/>
      <c r="F25" s="288"/>
      <c r="G25" s="288"/>
      <c r="H25" s="288"/>
      <c r="I25" s="288"/>
      <c r="J25" s="288"/>
      <c r="K25" s="288"/>
      <c r="L25" s="288"/>
      <c r="M25" s="288"/>
      <c r="N25" s="289"/>
      <c r="O25" s="240">
        <f>SUM(O11:O24)</f>
        <v>2495.1683333333331</v>
      </c>
      <c r="P25" s="241">
        <f>SUM(P11:P24)</f>
        <v>29942.019999999997</v>
      </c>
      <c r="R25" s="31"/>
    </row>
    <row r="26" spans="1:22" ht="36.75" customHeight="1" thickTop="1" x14ac:dyDescent="0.25">
      <c r="A26" s="262" t="s">
        <v>129</v>
      </c>
      <c r="B26" s="263"/>
      <c r="C26" s="263"/>
      <c r="D26" s="263"/>
      <c r="E26" s="263"/>
      <c r="F26" s="263"/>
      <c r="G26" s="263"/>
      <c r="H26" s="263"/>
      <c r="I26" s="263"/>
      <c r="J26" s="263"/>
      <c r="K26" s="263"/>
      <c r="L26" s="263"/>
      <c r="M26" s="263"/>
      <c r="N26" s="264"/>
      <c r="O26" s="242" t="s">
        <v>60</v>
      </c>
      <c r="P26" s="243" t="s">
        <v>106</v>
      </c>
    </row>
    <row r="27" spans="1:22" ht="42" customHeight="1" thickBot="1" x14ac:dyDescent="0.3">
      <c r="A27" s="265"/>
      <c r="B27" s="266"/>
      <c r="C27" s="266"/>
      <c r="D27" s="266"/>
      <c r="E27" s="266"/>
      <c r="F27" s="266"/>
      <c r="G27" s="266"/>
      <c r="H27" s="266"/>
      <c r="I27" s="266"/>
      <c r="J27" s="266"/>
      <c r="K27" s="266"/>
      <c r="L27" s="266"/>
      <c r="M27" s="266"/>
      <c r="N27" s="267"/>
      <c r="O27" s="244">
        <f>O10+O25</f>
        <v>51158.128963384625</v>
      </c>
      <c r="P27" s="245">
        <f>O27*M6</f>
        <v>613897.54756061547</v>
      </c>
    </row>
    <row r="28" spans="1:22" ht="19.5" thickTop="1" x14ac:dyDescent="0.3">
      <c r="N28" s="37"/>
    </row>
    <row r="29" spans="1:22" ht="23.25" x14ac:dyDescent="0.35">
      <c r="H29" s="39"/>
    </row>
    <row r="31" spans="1:22" x14ac:dyDescent="0.25">
      <c r="J31" s="27"/>
    </row>
    <row r="32" spans="1:22" x14ac:dyDescent="0.25">
      <c r="Q32" s="38"/>
    </row>
  </sheetData>
  <mergeCells count="33">
    <mergeCell ref="E4:E6"/>
    <mergeCell ref="B8:B9"/>
    <mergeCell ref="G10:H10"/>
    <mergeCell ref="O1:R1"/>
    <mergeCell ref="A3:A7"/>
    <mergeCell ref="B3:B7"/>
    <mergeCell ref="D3:F3"/>
    <mergeCell ref="G3:I3"/>
    <mergeCell ref="J3:J7"/>
    <mergeCell ref="K3:K6"/>
    <mergeCell ref="L3:L7"/>
    <mergeCell ref="P3:P7"/>
    <mergeCell ref="D4:D7"/>
    <mergeCell ref="C3:C7"/>
    <mergeCell ref="M3:M5"/>
    <mergeCell ref="N3:N7"/>
    <mergeCell ref="O3:O7"/>
    <mergeCell ref="A19:L20"/>
    <mergeCell ref="A2:P2"/>
    <mergeCell ref="A26:N27"/>
    <mergeCell ref="A17:L18"/>
    <mergeCell ref="A21:L22"/>
    <mergeCell ref="A23:N24"/>
    <mergeCell ref="G4:G7"/>
    <mergeCell ref="H4:H7"/>
    <mergeCell ref="A13:L14"/>
    <mergeCell ref="A15:L16"/>
    <mergeCell ref="C8:C9"/>
    <mergeCell ref="A11:L12"/>
    <mergeCell ref="I4:I7"/>
    <mergeCell ref="A10:E10"/>
    <mergeCell ref="F4:F7"/>
    <mergeCell ref="A25:N25"/>
  </mergeCells>
  <pageMargins left="0.51181102362204722" right="0.51181102362204722" top="0.78740157480314965" bottom="0.78740157480314965" header="0.31496062992125984" footer="0.31496062992125984"/>
  <pageSetup paperSize="9" scale="32" orientation="landscape" r:id="rId1"/>
  <colBreaks count="1" manualBreakCount="1">
    <brk id="1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59999389629810485"/>
    <pageSetUpPr fitToPage="1"/>
  </sheetPr>
  <dimension ref="A1:X37"/>
  <sheetViews>
    <sheetView showGridLines="0" view="pageLayout" topLeftCell="A4" zoomScale="85" zoomScaleNormal="85" zoomScaleSheetLayoutView="70" zoomScalePageLayoutView="85" workbookViewId="0">
      <selection activeCell="I19" sqref="I19"/>
    </sheetView>
  </sheetViews>
  <sheetFormatPr defaultRowHeight="12.75" x14ac:dyDescent="0.2"/>
  <cols>
    <col min="1" max="1" width="9.140625" style="1"/>
    <col min="2" max="2" width="22.85546875" style="1" customWidth="1"/>
    <col min="3" max="3" width="12" style="1" customWidth="1"/>
    <col min="4" max="4" width="12.42578125" style="1" customWidth="1"/>
    <col min="5" max="5" width="17.140625" style="1" customWidth="1"/>
    <col min="6" max="6" width="15.140625" style="1" customWidth="1"/>
    <col min="7" max="7" width="16.85546875" style="1" customWidth="1"/>
    <col min="8" max="8" width="15.42578125" style="1" customWidth="1"/>
    <col min="9" max="9" width="14.5703125" style="1" customWidth="1"/>
    <col min="10" max="10" width="12.85546875" style="1" customWidth="1"/>
    <col min="11" max="11" width="41.7109375" style="1" customWidth="1"/>
    <col min="12" max="12" width="16.140625" style="1" customWidth="1"/>
    <col min="13" max="13" width="28" style="1" customWidth="1"/>
    <col min="14" max="14" width="16.140625" style="1" customWidth="1"/>
    <col min="15" max="15" width="12.140625" style="1" customWidth="1"/>
    <col min="16" max="16" width="10" style="1" customWidth="1"/>
    <col min="17" max="17" width="15.140625" style="1" customWidth="1"/>
    <col min="18" max="18" width="14.28515625" style="1" customWidth="1"/>
    <col min="19" max="16384" width="9.140625" style="1"/>
  </cols>
  <sheetData>
    <row r="1" spans="1:22" ht="121.5" customHeight="1" x14ac:dyDescent="0.2">
      <c r="M1" s="321"/>
      <c r="N1" s="321"/>
      <c r="O1" s="321"/>
      <c r="P1" s="321"/>
    </row>
    <row r="2" spans="1:22" ht="28.5" customHeight="1" thickBot="1" x14ac:dyDescent="0.25">
      <c r="B2" s="2"/>
      <c r="C2" s="2"/>
      <c r="D2" s="2"/>
      <c r="E2" s="2"/>
      <c r="F2" s="2"/>
      <c r="G2" s="2"/>
      <c r="H2" s="2"/>
      <c r="I2" s="2"/>
      <c r="J2" s="2"/>
      <c r="K2" s="322"/>
      <c r="L2" s="323"/>
      <c r="M2" s="323"/>
      <c r="N2" s="323"/>
    </row>
    <row r="3" spans="1:22" ht="36" customHeight="1" thickTop="1" x14ac:dyDescent="0.2">
      <c r="B3" s="315" t="s">
        <v>225</v>
      </c>
      <c r="C3" s="316"/>
      <c r="D3" s="316"/>
      <c r="E3" s="316"/>
      <c r="F3" s="316"/>
      <c r="G3" s="316"/>
      <c r="H3" s="317"/>
      <c r="I3" s="25"/>
      <c r="J3" s="9"/>
      <c r="K3" s="315" t="s">
        <v>27</v>
      </c>
      <c r="L3" s="316"/>
      <c r="M3" s="316"/>
      <c r="N3" s="316"/>
      <c r="O3" s="316"/>
      <c r="P3" s="317"/>
    </row>
    <row r="4" spans="1:22" ht="67.5" customHeight="1" x14ac:dyDescent="0.2">
      <c r="B4" s="326" t="s">
        <v>57</v>
      </c>
      <c r="C4" s="328" t="s">
        <v>45</v>
      </c>
      <c r="D4" s="328"/>
      <c r="E4" s="328"/>
      <c r="F4" s="328"/>
      <c r="G4" s="328"/>
      <c r="H4" s="54" t="s">
        <v>56</v>
      </c>
      <c r="I4" s="25"/>
      <c r="J4" s="10"/>
      <c r="K4" s="329" t="s">
        <v>0</v>
      </c>
      <c r="L4" s="331" t="s">
        <v>25</v>
      </c>
      <c r="M4" s="56" t="s">
        <v>158</v>
      </c>
      <c r="N4" s="331" t="s">
        <v>24</v>
      </c>
      <c r="O4" s="331" t="s">
        <v>109</v>
      </c>
      <c r="P4" s="324" t="s">
        <v>23</v>
      </c>
      <c r="Q4" s="4"/>
      <c r="R4" s="4"/>
      <c r="S4" s="4"/>
      <c r="T4" s="4"/>
      <c r="U4" s="4"/>
      <c r="V4" s="4"/>
    </row>
    <row r="5" spans="1:22" ht="43.5" customHeight="1" x14ac:dyDescent="0.2">
      <c r="A5" s="43"/>
      <c r="B5" s="327"/>
      <c r="C5" s="83" t="s">
        <v>42</v>
      </c>
      <c r="D5" s="84" t="s">
        <v>41</v>
      </c>
      <c r="E5" s="84" t="s">
        <v>40</v>
      </c>
      <c r="F5" s="83" t="s">
        <v>39</v>
      </c>
      <c r="G5" s="83" t="s">
        <v>38</v>
      </c>
      <c r="H5" s="172" t="s">
        <v>171</v>
      </c>
      <c r="I5" s="26"/>
      <c r="J5" s="10"/>
      <c r="K5" s="330"/>
      <c r="L5" s="332"/>
      <c r="M5" s="55">
        <v>0</v>
      </c>
      <c r="N5" s="332"/>
      <c r="O5" s="332"/>
      <c r="P5" s="325"/>
      <c r="Q5" s="4"/>
      <c r="R5" s="4"/>
      <c r="S5" s="4"/>
      <c r="T5" s="4"/>
      <c r="U5" s="4"/>
      <c r="V5" s="4"/>
    </row>
    <row r="6" spans="1:22" ht="25.5" x14ac:dyDescent="0.2">
      <c r="A6" s="43"/>
      <c r="B6" s="246">
        <v>44866</v>
      </c>
      <c r="C6" s="247">
        <v>15</v>
      </c>
      <c r="D6" s="247">
        <v>4</v>
      </c>
      <c r="E6" s="247">
        <v>4</v>
      </c>
      <c r="F6" s="247">
        <v>6</v>
      </c>
      <c r="G6" s="247">
        <v>1</v>
      </c>
      <c r="H6" s="248">
        <v>168</v>
      </c>
      <c r="I6" s="26"/>
      <c r="J6" s="10"/>
      <c r="K6" s="41" t="str">
        <f>'Anexo I Planilha 1º ano'!A8</f>
        <v>Carregamento de bens móveis
CBO 7832-10</v>
      </c>
      <c r="L6" s="35">
        <v>38</v>
      </c>
      <c r="M6" s="35">
        <v>0</v>
      </c>
      <c r="N6" s="72">
        <f>$H$19</f>
        <v>246</v>
      </c>
      <c r="O6" s="11">
        <f>(L6-M6)*N6</f>
        <v>9348</v>
      </c>
      <c r="P6" s="12">
        <f>O6/'Anexo I Planilha 1º ano'!$M$6</f>
        <v>779</v>
      </c>
      <c r="Q6" s="4"/>
      <c r="R6" s="4"/>
      <c r="S6" s="4"/>
      <c r="T6" s="4"/>
      <c r="U6" s="4"/>
      <c r="V6" s="4"/>
    </row>
    <row r="7" spans="1:22" ht="26.25" thickBot="1" x14ac:dyDescent="0.25">
      <c r="A7" s="43"/>
      <c r="B7" s="246">
        <v>44896</v>
      </c>
      <c r="C7" s="247">
        <v>16</v>
      </c>
      <c r="D7" s="247">
        <v>5</v>
      </c>
      <c r="E7" s="247">
        <v>5</v>
      </c>
      <c r="F7" s="247">
        <v>4</v>
      </c>
      <c r="G7" s="247">
        <v>1</v>
      </c>
      <c r="H7" s="248">
        <v>188</v>
      </c>
      <c r="I7" s="10"/>
      <c r="J7" s="10"/>
      <c r="K7" s="80" t="str">
        <f>'Anexo I Planilha 1º ano'!A9</f>
        <v>Supervisão geral
 CBO 4101-05</v>
      </c>
      <c r="L7" s="67">
        <v>38</v>
      </c>
      <c r="M7" s="36">
        <v>0</v>
      </c>
      <c r="N7" s="142">
        <f>$H$19</f>
        <v>246</v>
      </c>
      <c r="O7" s="145">
        <f>(L7-M7)*N7</f>
        <v>9348</v>
      </c>
      <c r="P7" s="143">
        <f>O7/'Anexo I Planilha 1º ano'!$M$6</f>
        <v>779</v>
      </c>
      <c r="Q7" s="4"/>
      <c r="R7" s="4"/>
      <c r="S7" s="4"/>
      <c r="T7" s="4"/>
      <c r="U7" s="4"/>
      <c r="V7" s="4"/>
    </row>
    <row r="8" spans="1:22" ht="15.75" thickTop="1" x14ac:dyDescent="0.2">
      <c r="A8" s="43"/>
      <c r="B8" s="246">
        <v>44927</v>
      </c>
      <c r="C8" s="247">
        <v>18</v>
      </c>
      <c r="D8" s="247">
        <v>4</v>
      </c>
      <c r="E8" s="247">
        <v>4</v>
      </c>
      <c r="F8" s="247">
        <v>5</v>
      </c>
      <c r="G8" s="247">
        <v>0</v>
      </c>
      <c r="H8" s="248">
        <v>192</v>
      </c>
      <c r="I8" s="10"/>
      <c r="J8" s="10"/>
      <c r="K8" s="81"/>
      <c r="L8" s="81"/>
      <c r="M8" s="4"/>
      <c r="N8" s="4"/>
      <c r="O8" s="81"/>
    </row>
    <row r="9" spans="1:22" ht="15" x14ac:dyDescent="0.2">
      <c r="A9" s="43"/>
      <c r="B9" s="246">
        <v>44958</v>
      </c>
      <c r="C9" s="247">
        <v>14</v>
      </c>
      <c r="D9" s="247">
        <v>4</v>
      </c>
      <c r="E9" s="247">
        <v>4</v>
      </c>
      <c r="F9" s="247">
        <v>5</v>
      </c>
      <c r="G9" s="247">
        <v>1</v>
      </c>
      <c r="H9" s="248">
        <v>160</v>
      </c>
      <c r="I9" s="10"/>
      <c r="J9" s="10"/>
      <c r="K9" s="4"/>
      <c r="L9" s="4"/>
      <c r="M9" s="4"/>
      <c r="N9" s="4"/>
      <c r="O9" s="4"/>
    </row>
    <row r="10" spans="1:22" ht="15.75" thickBot="1" x14ac:dyDescent="0.25">
      <c r="A10" s="43"/>
      <c r="B10" s="246">
        <v>44986</v>
      </c>
      <c r="C10" s="247">
        <v>18</v>
      </c>
      <c r="D10" s="247">
        <v>5</v>
      </c>
      <c r="E10" s="247">
        <v>4</v>
      </c>
      <c r="F10" s="247">
        <v>4</v>
      </c>
      <c r="G10" s="247">
        <v>0</v>
      </c>
      <c r="H10" s="248">
        <v>200</v>
      </c>
      <c r="I10" s="10"/>
      <c r="J10" s="10"/>
      <c r="K10" s="4"/>
      <c r="L10" s="4"/>
    </row>
    <row r="11" spans="1:22" ht="15.75" thickTop="1" x14ac:dyDescent="0.2">
      <c r="A11" s="43"/>
      <c r="B11" s="246">
        <v>45017</v>
      </c>
      <c r="C11" s="247">
        <v>14</v>
      </c>
      <c r="D11" s="247">
        <v>2</v>
      </c>
      <c r="E11" s="247">
        <v>5</v>
      </c>
      <c r="F11" s="247">
        <v>7</v>
      </c>
      <c r="G11" s="247">
        <v>2</v>
      </c>
      <c r="H11" s="248">
        <v>148</v>
      </c>
      <c r="I11" s="10"/>
      <c r="J11" s="42"/>
      <c r="K11" s="315" t="s">
        <v>110</v>
      </c>
      <c r="L11" s="316"/>
      <c r="M11" s="316"/>
      <c r="N11" s="317"/>
    </row>
    <row r="12" spans="1:22" ht="15" x14ac:dyDescent="0.2">
      <c r="A12" s="43"/>
      <c r="B12" s="246">
        <v>45047</v>
      </c>
      <c r="C12" s="247">
        <v>18</v>
      </c>
      <c r="D12" s="247">
        <v>4</v>
      </c>
      <c r="E12" s="247">
        <v>4</v>
      </c>
      <c r="F12" s="247">
        <v>5</v>
      </c>
      <c r="G12" s="247">
        <v>0</v>
      </c>
      <c r="H12" s="248">
        <v>192</v>
      </c>
      <c r="I12" s="10"/>
      <c r="J12" s="43"/>
      <c r="K12" s="318" t="s">
        <v>111</v>
      </c>
      <c r="L12" s="305" t="s">
        <v>60</v>
      </c>
      <c r="M12" s="305" t="s">
        <v>112</v>
      </c>
      <c r="N12" s="307" t="s">
        <v>113</v>
      </c>
    </row>
    <row r="13" spans="1:22" s="2" customFormat="1" ht="15" x14ac:dyDescent="0.2">
      <c r="A13" s="44"/>
      <c r="B13" s="246">
        <v>45078</v>
      </c>
      <c r="C13" s="247">
        <v>16</v>
      </c>
      <c r="D13" s="247">
        <v>5</v>
      </c>
      <c r="E13" s="247">
        <v>4</v>
      </c>
      <c r="F13" s="247">
        <v>5</v>
      </c>
      <c r="G13" s="247">
        <v>0</v>
      </c>
      <c r="H13" s="248">
        <v>184</v>
      </c>
      <c r="I13" s="10"/>
      <c r="J13" s="44"/>
      <c r="K13" s="319"/>
      <c r="L13" s="306"/>
      <c r="M13" s="306"/>
      <c r="N13" s="308"/>
    </row>
    <row r="14" spans="1:22" s="2" customFormat="1" ht="25.5" x14ac:dyDescent="0.2">
      <c r="A14" s="44"/>
      <c r="B14" s="246">
        <v>45108</v>
      </c>
      <c r="C14" s="247">
        <v>17</v>
      </c>
      <c r="D14" s="247">
        <v>4</v>
      </c>
      <c r="E14" s="247">
        <v>5</v>
      </c>
      <c r="F14" s="247">
        <v>5</v>
      </c>
      <c r="G14" s="247">
        <v>0</v>
      </c>
      <c r="H14" s="248">
        <v>188</v>
      </c>
      <c r="I14" s="10"/>
      <c r="J14" s="44"/>
      <c r="K14" s="76" t="str">
        <f>'Anexo I Planilha 1º ano'!A8</f>
        <v>Carregamento de bens móveis
CBO 7832-10</v>
      </c>
      <c r="L14" s="59">
        <f>'Anexo I Planilha 1º ano'!L8</f>
        <v>4850.8949595315935</v>
      </c>
      <c r="M14" s="34">
        <v>220</v>
      </c>
      <c r="N14" s="60">
        <f t="shared" ref="N14:N15" si="0">L14/M14</f>
        <v>22.049522543325423</v>
      </c>
    </row>
    <row r="15" spans="1:22" ht="26.25" thickBot="1" x14ac:dyDescent="0.25">
      <c r="A15" s="43"/>
      <c r="B15" s="246">
        <v>45139</v>
      </c>
      <c r="C15" s="247">
        <v>19</v>
      </c>
      <c r="D15" s="247">
        <v>3</v>
      </c>
      <c r="E15" s="247">
        <v>4</v>
      </c>
      <c r="F15" s="247">
        <v>4</v>
      </c>
      <c r="G15" s="247">
        <v>1</v>
      </c>
      <c r="H15" s="248">
        <v>192</v>
      </c>
      <c r="I15" s="10"/>
      <c r="J15" s="43"/>
      <c r="K15" s="79" t="str">
        <f>'Anexo I Planilha 1º ano'!A9</f>
        <v>Supervisão geral
 CBO 4101-05</v>
      </c>
      <c r="L15" s="61">
        <f>'Anexo I Planilha 1º ano'!L9</f>
        <v>9855.8009537985345</v>
      </c>
      <c r="M15" s="140">
        <v>220</v>
      </c>
      <c r="N15" s="141">
        <f t="shared" si="0"/>
        <v>44.79909524453879</v>
      </c>
    </row>
    <row r="16" spans="1:22" ht="15.75" thickTop="1" x14ac:dyDescent="0.2">
      <c r="A16" s="43"/>
      <c r="B16" s="246">
        <v>45170</v>
      </c>
      <c r="C16" s="247">
        <v>15</v>
      </c>
      <c r="D16" s="247">
        <v>5</v>
      </c>
      <c r="E16" s="247">
        <v>5</v>
      </c>
      <c r="F16" s="247">
        <v>5</v>
      </c>
      <c r="G16" s="247">
        <v>0</v>
      </c>
      <c r="H16" s="248">
        <v>180</v>
      </c>
      <c r="I16" s="10"/>
      <c r="J16" s="4"/>
      <c r="K16" s="4"/>
      <c r="N16" s="81"/>
    </row>
    <row r="17" spans="1:24" ht="15" x14ac:dyDescent="0.2">
      <c r="A17" s="43"/>
      <c r="B17" s="246">
        <v>45200</v>
      </c>
      <c r="C17" s="247">
        <v>17</v>
      </c>
      <c r="D17" s="247">
        <v>4</v>
      </c>
      <c r="E17" s="247">
        <v>3</v>
      </c>
      <c r="F17" s="247">
        <v>6</v>
      </c>
      <c r="G17" s="247">
        <v>1</v>
      </c>
      <c r="H17" s="248">
        <v>180</v>
      </c>
      <c r="I17" s="10"/>
      <c r="J17" s="4"/>
      <c r="K17" s="139"/>
      <c r="L17" s="70"/>
      <c r="M17" s="4"/>
      <c r="N17" s="4"/>
      <c r="O17" s="4"/>
      <c r="P17" s="4"/>
      <c r="Q17" s="4"/>
    </row>
    <row r="18" spans="1:24" ht="15" x14ac:dyDescent="0.2">
      <c r="A18" s="43"/>
      <c r="B18" s="246" t="s">
        <v>28</v>
      </c>
      <c r="C18" s="247">
        <f>SUM(C6:C17)</f>
        <v>197</v>
      </c>
      <c r="D18" s="247">
        <f>SUM(D6:D17)</f>
        <v>49</v>
      </c>
      <c r="E18" s="320" t="s">
        <v>108</v>
      </c>
      <c r="F18" s="320"/>
      <c r="G18" s="320"/>
      <c r="H18" s="249">
        <f>SUM(H6:H17)</f>
        <v>2172</v>
      </c>
      <c r="I18" s="10"/>
      <c r="J18" s="5"/>
      <c r="K18" s="14"/>
      <c r="L18" s="14"/>
      <c r="M18" s="4"/>
      <c r="N18" s="4"/>
      <c r="O18" s="4"/>
      <c r="P18" s="4"/>
      <c r="Q18" s="4"/>
      <c r="R18" s="4"/>
      <c r="S18" s="4"/>
      <c r="T18" s="4"/>
    </row>
    <row r="19" spans="1:24" ht="18" customHeight="1" thickBot="1" x14ac:dyDescent="0.3">
      <c r="B19" s="311" t="s">
        <v>28</v>
      </c>
      <c r="C19" s="312"/>
      <c r="D19" s="312"/>
      <c r="E19" s="312"/>
      <c r="F19" s="312"/>
      <c r="G19" s="312"/>
      <c r="H19" s="250">
        <f>C18+D18</f>
        <v>246</v>
      </c>
      <c r="I19" s="10"/>
      <c r="J19" s="40"/>
      <c r="K19" s="14"/>
      <c r="L19" s="14"/>
      <c r="M19" s="4"/>
      <c r="N19" s="4"/>
      <c r="O19" s="4"/>
    </row>
    <row r="20" spans="1:24" ht="18" customHeight="1" thickTop="1" thickBot="1" x14ac:dyDescent="0.25">
      <c r="B20" s="33"/>
      <c r="C20" s="33"/>
      <c r="D20" s="33"/>
      <c r="E20" s="33"/>
      <c r="F20" s="33"/>
      <c r="G20" s="33"/>
      <c r="H20" s="32"/>
      <c r="I20" s="10"/>
      <c r="J20" s="40"/>
      <c r="O20" s="4"/>
    </row>
    <row r="21" spans="1:24" ht="18" customHeight="1" thickTop="1" x14ac:dyDescent="0.2">
      <c r="B21" s="315" t="s">
        <v>55</v>
      </c>
      <c r="C21" s="316"/>
      <c r="D21" s="316"/>
      <c r="E21" s="316"/>
      <c r="F21" s="316"/>
      <c r="G21" s="316"/>
      <c r="H21" s="316"/>
      <c r="I21" s="317"/>
      <c r="J21" s="40"/>
      <c r="O21" s="4"/>
    </row>
    <row r="22" spans="1:24" ht="24.75" customHeight="1" x14ac:dyDescent="0.2">
      <c r="B22" s="302" t="s">
        <v>22</v>
      </c>
      <c r="C22" s="304" t="s">
        <v>8</v>
      </c>
      <c r="D22" s="304" t="s">
        <v>128</v>
      </c>
      <c r="E22" s="304" t="s">
        <v>19</v>
      </c>
      <c r="F22" s="304" t="s">
        <v>131</v>
      </c>
      <c r="G22" s="304" t="s">
        <v>130</v>
      </c>
      <c r="H22" s="313" t="s">
        <v>26</v>
      </c>
      <c r="I22" s="314" t="s">
        <v>17</v>
      </c>
      <c r="J22" s="77"/>
      <c r="O22" s="4"/>
    </row>
    <row r="23" spans="1:24" ht="18" customHeight="1" x14ac:dyDescent="0.2">
      <c r="B23" s="302"/>
      <c r="C23" s="304"/>
      <c r="D23" s="304"/>
      <c r="E23" s="304"/>
      <c r="F23" s="304"/>
      <c r="G23" s="304"/>
      <c r="H23" s="313"/>
      <c r="I23" s="310"/>
      <c r="J23" s="40"/>
      <c r="O23" s="4"/>
    </row>
    <row r="24" spans="1:24" ht="24" customHeight="1" x14ac:dyDescent="0.2">
      <c r="B24" s="28" t="str">
        <f>'Anexo I Planilha 1º ano'!A8</f>
        <v>Carregamento de bens móveis
CBO 7832-10</v>
      </c>
      <c r="C24" s="15">
        <f>'Anexo I Planilha 1º ano'!D8</f>
        <v>1605.22</v>
      </c>
      <c r="D24" s="16">
        <f>C24*'Anexo I Planilha 1º ano'!$M$6</f>
        <v>19262.64</v>
      </c>
      <c r="E24" s="17">
        <f>$H$19</f>
        <v>246</v>
      </c>
      <c r="F24" s="16">
        <f>D24/E24</f>
        <v>78.303414634146336</v>
      </c>
      <c r="G24" s="16">
        <f>F24*0.06</f>
        <v>4.69820487804878</v>
      </c>
      <c r="H24" s="17">
        <f>E24</f>
        <v>246</v>
      </c>
      <c r="I24" s="18">
        <f>G24*H24</f>
        <v>1155.7583999999999</v>
      </c>
      <c r="J24" s="40"/>
      <c r="O24" s="4"/>
    </row>
    <row r="25" spans="1:24" ht="24.75" customHeight="1" thickBot="1" x14ac:dyDescent="0.25">
      <c r="B25" s="30" t="str">
        <f>'Anexo I Planilha 1º ano'!A9</f>
        <v>Supervisão geral
 CBO 4101-05</v>
      </c>
      <c r="C25" s="75">
        <f>'Anexo I Planilha 1º ano'!D9</f>
        <v>3873.92</v>
      </c>
      <c r="D25" s="19">
        <f>C25*'Anexo I Planilha 1º ano'!$M$6</f>
        <v>46487.040000000001</v>
      </c>
      <c r="E25" s="20">
        <f>$H$19</f>
        <v>246</v>
      </c>
      <c r="F25" s="19">
        <f t="shared" ref="F25" si="1">D25/E25</f>
        <v>188.97170731707317</v>
      </c>
      <c r="G25" s="19">
        <f>F25*0.06</f>
        <v>11.338302439024389</v>
      </c>
      <c r="H25" s="20">
        <f t="shared" ref="H25" si="2">E25</f>
        <v>246</v>
      </c>
      <c r="I25" s="21">
        <f>G25*H25</f>
        <v>2789.2223999999997</v>
      </c>
      <c r="J25" s="40"/>
      <c r="O25" s="14"/>
    </row>
    <row r="26" spans="1:24" ht="10.5" customHeight="1" thickTop="1" thickBot="1" x14ac:dyDescent="0.25">
      <c r="B26" s="73"/>
      <c r="C26" s="74"/>
      <c r="D26" s="74"/>
      <c r="E26" s="74"/>
      <c r="F26" s="74"/>
      <c r="G26" s="74"/>
      <c r="H26" s="74"/>
      <c r="I26" s="144"/>
      <c r="J26" s="4"/>
      <c r="O26" s="13"/>
      <c r="P26" s="4"/>
    </row>
    <row r="27" spans="1:24" s="13" customFormat="1" ht="13.5" customHeight="1" thickTop="1" x14ac:dyDescent="0.2">
      <c r="B27" s="301" t="s">
        <v>22</v>
      </c>
      <c r="C27" s="303" t="s">
        <v>21</v>
      </c>
      <c r="D27" s="303" t="s">
        <v>20</v>
      </c>
      <c r="E27" s="303" t="s">
        <v>19</v>
      </c>
      <c r="F27" s="303" t="s">
        <v>18</v>
      </c>
      <c r="G27" s="303" t="s">
        <v>17</v>
      </c>
      <c r="H27" s="303" t="s">
        <v>16</v>
      </c>
      <c r="I27" s="309" t="s">
        <v>127</v>
      </c>
      <c r="J27" s="14"/>
      <c r="K27" s="1"/>
      <c r="L27" s="1"/>
      <c r="M27" s="1"/>
      <c r="N27" s="1"/>
      <c r="O27" s="1"/>
      <c r="P27" s="14"/>
    </row>
    <row r="28" spans="1:24" s="13" customFormat="1" ht="50.25" customHeight="1" x14ac:dyDescent="0.2">
      <c r="B28" s="302"/>
      <c r="C28" s="304"/>
      <c r="D28" s="304"/>
      <c r="E28" s="304"/>
      <c r="F28" s="304"/>
      <c r="G28" s="304"/>
      <c r="H28" s="304"/>
      <c r="I28" s="310"/>
      <c r="J28" s="78"/>
      <c r="K28" s="1"/>
      <c r="L28" s="1"/>
      <c r="M28" s="1"/>
      <c r="N28" s="1"/>
      <c r="O28" s="1"/>
      <c r="P28" s="14"/>
      <c r="Q28" s="14"/>
      <c r="R28" s="14"/>
      <c r="S28" s="14"/>
      <c r="T28" s="14"/>
      <c r="U28" s="14"/>
    </row>
    <row r="29" spans="1:24" s="13" customFormat="1" ht="44.25" customHeight="1" x14ac:dyDescent="0.2">
      <c r="B29" s="29" t="str">
        <f>B24</f>
        <v>Carregamento de bens móveis
CBO 7832-10</v>
      </c>
      <c r="C29" s="22">
        <v>5.5</v>
      </c>
      <c r="D29" s="23">
        <v>2</v>
      </c>
      <c r="E29" s="23">
        <f>E24</f>
        <v>246</v>
      </c>
      <c r="F29" s="22">
        <f>(C29*D29)*E29</f>
        <v>2706</v>
      </c>
      <c r="G29" s="22">
        <f>I24</f>
        <v>1155.7583999999999</v>
      </c>
      <c r="H29" s="22">
        <f>IF(F29-G29&lt;=0,0,F29-G29)</f>
        <v>1550.2416000000001</v>
      </c>
      <c r="I29" s="24">
        <f>H29/12</f>
        <v>129.18680000000001</v>
      </c>
      <c r="J29" s="14"/>
      <c r="K29" s="1"/>
      <c r="L29" s="1"/>
      <c r="M29" s="1"/>
      <c r="N29" s="1"/>
      <c r="O29" s="1"/>
      <c r="P29" s="14"/>
      <c r="Q29" s="14"/>
      <c r="R29" s="14"/>
      <c r="S29" s="14"/>
      <c r="T29" s="14"/>
      <c r="U29" s="14"/>
    </row>
    <row r="30" spans="1:24" s="13" customFormat="1" ht="39" customHeight="1" thickBot="1" x14ac:dyDescent="0.25">
      <c r="B30" s="30" t="str">
        <f>B25</f>
        <v>Supervisão geral
 CBO 4101-05</v>
      </c>
      <c r="C30" s="19">
        <v>5.5</v>
      </c>
      <c r="D30" s="20">
        <v>2</v>
      </c>
      <c r="E30" s="20">
        <f>E25</f>
        <v>246</v>
      </c>
      <c r="F30" s="19">
        <f t="shared" ref="F30" si="3">(C30*D30)*E30</f>
        <v>2706</v>
      </c>
      <c r="G30" s="19">
        <f>I25</f>
        <v>2789.2223999999997</v>
      </c>
      <c r="H30" s="19">
        <f t="shared" ref="H30" si="4">IF(F30-G30&lt;=0,0,F30-G30)</f>
        <v>0</v>
      </c>
      <c r="I30" s="21">
        <f>H30/12</f>
        <v>0</v>
      </c>
      <c r="K30" s="1"/>
      <c r="L30" s="1"/>
      <c r="M30" s="1"/>
      <c r="N30" s="1"/>
      <c r="O30" s="1"/>
      <c r="P30" s="1"/>
      <c r="Q30" s="14"/>
      <c r="R30" s="14"/>
      <c r="S30" s="14"/>
      <c r="T30" s="14"/>
      <c r="U30" s="14"/>
    </row>
    <row r="31" spans="1:24" s="13" customFormat="1" ht="13.5" thickTop="1" x14ac:dyDescent="0.2">
      <c r="B31" s="3"/>
      <c r="C31" s="3"/>
      <c r="D31" s="3"/>
      <c r="E31" s="3"/>
      <c r="F31" s="3"/>
      <c r="G31" s="3"/>
      <c r="H31" s="3"/>
      <c r="J31" s="10"/>
      <c r="K31" s="1"/>
      <c r="L31" s="1"/>
      <c r="M31" s="1"/>
      <c r="N31" s="1"/>
      <c r="O31" s="1"/>
      <c r="P31" s="1"/>
      <c r="Q31" s="14"/>
      <c r="R31" s="14"/>
      <c r="S31" s="14"/>
      <c r="T31" s="14"/>
      <c r="U31" s="14"/>
    </row>
    <row r="32" spans="1:24" ht="29.25" customHeight="1" x14ac:dyDescent="0.2">
      <c r="I32" s="3"/>
      <c r="J32" s="2"/>
      <c r="X32" s="1" t="e">
        <f>O16+#REF!</f>
        <v>#REF!</v>
      </c>
    </row>
    <row r="33" spans="9:10" ht="29.25" customHeight="1" x14ac:dyDescent="0.2">
      <c r="I33" s="3"/>
      <c r="J33" s="2"/>
    </row>
    <row r="34" spans="9:10" ht="39.75" customHeight="1" x14ac:dyDescent="0.2">
      <c r="I34" s="57"/>
      <c r="J34" s="2"/>
    </row>
    <row r="35" spans="9:10" x14ac:dyDescent="0.2">
      <c r="I35" s="57"/>
    </row>
    <row r="36" spans="9:10" x14ac:dyDescent="0.2">
      <c r="I36" s="57"/>
    </row>
    <row r="37" spans="9:10" x14ac:dyDescent="0.2">
      <c r="I37" s="58"/>
    </row>
  </sheetData>
  <mergeCells count="35">
    <mergeCell ref="M1:P1"/>
    <mergeCell ref="K2:N2"/>
    <mergeCell ref="P4:P5"/>
    <mergeCell ref="B3:H3"/>
    <mergeCell ref="K3:P3"/>
    <mergeCell ref="B4:B5"/>
    <mergeCell ref="C4:G4"/>
    <mergeCell ref="K4:K5"/>
    <mergeCell ref="L4:L5"/>
    <mergeCell ref="N4:N5"/>
    <mergeCell ref="O4:O5"/>
    <mergeCell ref="D22:D23"/>
    <mergeCell ref="E22:E23"/>
    <mergeCell ref="F22:F23"/>
    <mergeCell ref="K11:N11"/>
    <mergeCell ref="K12:K13"/>
    <mergeCell ref="L12:L13"/>
    <mergeCell ref="B21:I21"/>
    <mergeCell ref="E18:G18"/>
    <mergeCell ref="B27:B28"/>
    <mergeCell ref="C27:C28"/>
    <mergeCell ref="D27:D28"/>
    <mergeCell ref="M12:M13"/>
    <mergeCell ref="N12:N13"/>
    <mergeCell ref="E27:E28"/>
    <mergeCell ref="F27:F28"/>
    <mergeCell ref="G27:G28"/>
    <mergeCell ref="H27:H28"/>
    <mergeCell ref="I27:I28"/>
    <mergeCell ref="B19:G19"/>
    <mergeCell ref="G22:G23"/>
    <mergeCell ref="H22:H23"/>
    <mergeCell ref="I22:I23"/>
    <mergeCell ref="B22:B23"/>
    <mergeCell ref="C22:C23"/>
  </mergeCells>
  <pageMargins left="0.51181102362204722" right="0.51181102362204722" top="0.78740157480314965" bottom="0.78740157480314965" header="0.31496062992125984" footer="0.31496062992125984"/>
  <pageSetup paperSize="9" scale="3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59999389629810485"/>
    <pageSetUpPr fitToPage="1"/>
  </sheetPr>
  <dimension ref="A2:M75"/>
  <sheetViews>
    <sheetView showGridLines="0" topLeftCell="A4" zoomScale="90" zoomScaleNormal="90" zoomScaleSheetLayoutView="80" workbookViewId="0">
      <selection activeCell="S18" sqref="S18"/>
    </sheetView>
  </sheetViews>
  <sheetFormatPr defaultRowHeight="12.75" x14ac:dyDescent="0.2"/>
  <cols>
    <col min="1" max="1" width="9.140625" style="47"/>
    <col min="2" max="2" width="9.5703125" style="47" customWidth="1"/>
    <col min="3" max="3" width="68" style="47" customWidth="1"/>
    <col min="4" max="4" width="13.28515625" style="47" customWidth="1"/>
    <col min="5" max="5" width="12.140625" style="47" customWidth="1"/>
    <col min="6" max="6" width="4.140625" style="47" customWidth="1"/>
    <col min="7" max="7" width="42.140625" style="47" customWidth="1"/>
    <col min="8" max="8" width="15.42578125" style="47" customWidth="1"/>
    <col min="9" max="9" width="9.140625" style="47"/>
    <col min="10" max="10" width="14.28515625" style="47" customWidth="1"/>
    <col min="11" max="11" width="15.28515625" style="47" customWidth="1"/>
    <col min="12" max="12" width="9.140625" style="47"/>
    <col min="13" max="13" width="10.85546875" style="47" bestFit="1" customWidth="1"/>
    <col min="14" max="256" width="9.140625" style="47"/>
    <col min="257" max="257" width="9.5703125" style="47" customWidth="1"/>
    <col min="258" max="258" width="51.5703125" style="47" customWidth="1"/>
    <col min="259" max="259" width="13.28515625" style="47" customWidth="1"/>
    <col min="260" max="260" width="12.140625" style="47" customWidth="1"/>
    <col min="261" max="261" width="4.140625" style="47" customWidth="1"/>
    <col min="262" max="262" width="42.140625" style="47" customWidth="1"/>
    <col min="263" max="263" width="15.42578125" style="47" customWidth="1"/>
    <col min="264" max="264" width="9.140625" style="47"/>
    <col min="265" max="265" width="14.28515625" style="47" customWidth="1"/>
    <col min="266" max="266" width="15.42578125" style="47" customWidth="1"/>
    <col min="267" max="512" width="9.140625" style="47"/>
    <col min="513" max="513" width="9.5703125" style="47" customWidth="1"/>
    <col min="514" max="514" width="51.5703125" style="47" customWidth="1"/>
    <col min="515" max="515" width="13.28515625" style="47" customWidth="1"/>
    <col min="516" max="516" width="12.140625" style="47" customWidth="1"/>
    <col min="517" max="517" width="4.140625" style="47" customWidth="1"/>
    <col min="518" max="518" width="42.140625" style="47" customWidth="1"/>
    <col min="519" max="519" width="15.42578125" style="47" customWidth="1"/>
    <col min="520" max="520" width="9.140625" style="47"/>
    <col min="521" max="521" width="14.28515625" style="47" customWidth="1"/>
    <col min="522" max="522" width="15.42578125" style="47" customWidth="1"/>
    <col min="523" max="768" width="9.140625" style="47"/>
    <col min="769" max="769" width="9.5703125" style="47" customWidth="1"/>
    <col min="770" max="770" width="51.5703125" style="47" customWidth="1"/>
    <col min="771" max="771" width="13.28515625" style="47" customWidth="1"/>
    <col min="772" max="772" width="12.140625" style="47" customWidth="1"/>
    <col min="773" max="773" width="4.140625" style="47" customWidth="1"/>
    <col min="774" max="774" width="42.140625" style="47" customWidth="1"/>
    <col min="775" max="775" width="15.42578125" style="47" customWidth="1"/>
    <col min="776" max="776" width="9.140625" style="47"/>
    <col min="777" max="777" width="14.28515625" style="47" customWidth="1"/>
    <col min="778" max="778" width="15.42578125" style="47" customWidth="1"/>
    <col min="779" max="1024" width="9.140625" style="47"/>
    <col min="1025" max="1025" width="9.5703125" style="47" customWidth="1"/>
    <col min="1026" max="1026" width="51.5703125" style="47" customWidth="1"/>
    <col min="1027" max="1027" width="13.28515625" style="47" customWidth="1"/>
    <col min="1028" max="1028" width="12.140625" style="47" customWidth="1"/>
    <col min="1029" max="1029" width="4.140625" style="47" customWidth="1"/>
    <col min="1030" max="1030" width="42.140625" style="47" customWidth="1"/>
    <col min="1031" max="1031" width="15.42578125" style="47" customWidth="1"/>
    <col min="1032" max="1032" width="9.140625" style="47"/>
    <col min="1033" max="1033" width="14.28515625" style="47" customWidth="1"/>
    <col min="1034" max="1034" width="15.42578125" style="47" customWidth="1"/>
    <col min="1035" max="1280" width="9.140625" style="47"/>
    <col min="1281" max="1281" width="9.5703125" style="47" customWidth="1"/>
    <col min="1282" max="1282" width="51.5703125" style="47" customWidth="1"/>
    <col min="1283" max="1283" width="13.28515625" style="47" customWidth="1"/>
    <col min="1284" max="1284" width="12.140625" style="47" customWidth="1"/>
    <col min="1285" max="1285" width="4.140625" style="47" customWidth="1"/>
    <col min="1286" max="1286" width="42.140625" style="47" customWidth="1"/>
    <col min="1287" max="1287" width="15.42578125" style="47" customWidth="1"/>
    <col min="1288" max="1288" width="9.140625" style="47"/>
    <col min="1289" max="1289" width="14.28515625" style="47" customWidth="1"/>
    <col min="1290" max="1290" width="15.42578125" style="47" customWidth="1"/>
    <col min="1291" max="1536" width="9.140625" style="47"/>
    <col min="1537" max="1537" width="9.5703125" style="47" customWidth="1"/>
    <col min="1538" max="1538" width="51.5703125" style="47" customWidth="1"/>
    <col min="1539" max="1539" width="13.28515625" style="47" customWidth="1"/>
    <col min="1540" max="1540" width="12.140625" style="47" customWidth="1"/>
    <col min="1541" max="1541" width="4.140625" style="47" customWidth="1"/>
    <col min="1542" max="1542" width="42.140625" style="47" customWidth="1"/>
    <col min="1543" max="1543" width="15.42578125" style="47" customWidth="1"/>
    <col min="1544" max="1544" width="9.140625" style="47"/>
    <col min="1545" max="1545" width="14.28515625" style="47" customWidth="1"/>
    <col min="1546" max="1546" width="15.42578125" style="47" customWidth="1"/>
    <col min="1547" max="1792" width="9.140625" style="47"/>
    <col min="1793" max="1793" width="9.5703125" style="47" customWidth="1"/>
    <col min="1794" max="1794" width="51.5703125" style="47" customWidth="1"/>
    <col min="1795" max="1795" width="13.28515625" style="47" customWidth="1"/>
    <col min="1796" max="1796" width="12.140625" style="47" customWidth="1"/>
    <col min="1797" max="1797" width="4.140625" style="47" customWidth="1"/>
    <col min="1798" max="1798" width="42.140625" style="47" customWidth="1"/>
    <col min="1799" max="1799" width="15.42578125" style="47" customWidth="1"/>
    <col min="1800" max="1800" width="9.140625" style="47"/>
    <col min="1801" max="1801" width="14.28515625" style="47" customWidth="1"/>
    <col min="1802" max="1802" width="15.42578125" style="47" customWidth="1"/>
    <col min="1803" max="2048" width="9.140625" style="47"/>
    <col min="2049" max="2049" width="9.5703125" style="47" customWidth="1"/>
    <col min="2050" max="2050" width="51.5703125" style="47" customWidth="1"/>
    <col min="2051" max="2051" width="13.28515625" style="47" customWidth="1"/>
    <col min="2052" max="2052" width="12.140625" style="47" customWidth="1"/>
    <col min="2053" max="2053" width="4.140625" style="47" customWidth="1"/>
    <col min="2054" max="2054" width="42.140625" style="47" customWidth="1"/>
    <col min="2055" max="2055" width="15.42578125" style="47" customWidth="1"/>
    <col min="2056" max="2056" width="9.140625" style="47"/>
    <col min="2057" max="2057" width="14.28515625" style="47" customWidth="1"/>
    <col min="2058" max="2058" width="15.42578125" style="47" customWidth="1"/>
    <col min="2059" max="2304" width="9.140625" style="47"/>
    <col min="2305" max="2305" width="9.5703125" style="47" customWidth="1"/>
    <col min="2306" max="2306" width="51.5703125" style="47" customWidth="1"/>
    <col min="2307" max="2307" width="13.28515625" style="47" customWidth="1"/>
    <col min="2308" max="2308" width="12.140625" style="47" customWidth="1"/>
    <col min="2309" max="2309" width="4.140625" style="47" customWidth="1"/>
    <col min="2310" max="2310" width="42.140625" style="47" customWidth="1"/>
    <col min="2311" max="2311" width="15.42578125" style="47" customWidth="1"/>
    <col min="2312" max="2312" width="9.140625" style="47"/>
    <col min="2313" max="2313" width="14.28515625" style="47" customWidth="1"/>
    <col min="2314" max="2314" width="15.42578125" style="47" customWidth="1"/>
    <col min="2315" max="2560" width="9.140625" style="47"/>
    <col min="2561" max="2561" width="9.5703125" style="47" customWidth="1"/>
    <col min="2562" max="2562" width="51.5703125" style="47" customWidth="1"/>
    <col min="2563" max="2563" width="13.28515625" style="47" customWidth="1"/>
    <col min="2564" max="2564" width="12.140625" style="47" customWidth="1"/>
    <col min="2565" max="2565" width="4.140625" style="47" customWidth="1"/>
    <col min="2566" max="2566" width="42.140625" style="47" customWidth="1"/>
    <col min="2567" max="2567" width="15.42578125" style="47" customWidth="1"/>
    <col min="2568" max="2568" width="9.140625" style="47"/>
    <col min="2569" max="2569" width="14.28515625" style="47" customWidth="1"/>
    <col min="2570" max="2570" width="15.42578125" style="47" customWidth="1"/>
    <col min="2571" max="2816" width="9.140625" style="47"/>
    <col min="2817" max="2817" width="9.5703125" style="47" customWidth="1"/>
    <col min="2818" max="2818" width="51.5703125" style="47" customWidth="1"/>
    <col min="2819" max="2819" width="13.28515625" style="47" customWidth="1"/>
    <col min="2820" max="2820" width="12.140625" style="47" customWidth="1"/>
    <col min="2821" max="2821" width="4.140625" style="47" customWidth="1"/>
    <col min="2822" max="2822" width="42.140625" style="47" customWidth="1"/>
    <col min="2823" max="2823" width="15.42578125" style="47" customWidth="1"/>
    <col min="2824" max="2824" width="9.140625" style="47"/>
    <col min="2825" max="2825" width="14.28515625" style="47" customWidth="1"/>
    <col min="2826" max="2826" width="15.42578125" style="47" customWidth="1"/>
    <col min="2827" max="3072" width="9.140625" style="47"/>
    <col min="3073" max="3073" width="9.5703125" style="47" customWidth="1"/>
    <col min="3074" max="3074" width="51.5703125" style="47" customWidth="1"/>
    <col min="3075" max="3075" width="13.28515625" style="47" customWidth="1"/>
    <col min="3076" max="3076" width="12.140625" style="47" customWidth="1"/>
    <col min="3077" max="3077" width="4.140625" style="47" customWidth="1"/>
    <col min="3078" max="3078" width="42.140625" style="47" customWidth="1"/>
    <col min="3079" max="3079" width="15.42578125" style="47" customWidth="1"/>
    <col min="3080" max="3080" width="9.140625" style="47"/>
    <col min="3081" max="3081" width="14.28515625" style="47" customWidth="1"/>
    <col min="3082" max="3082" width="15.42578125" style="47" customWidth="1"/>
    <col min="3083" max="3328" width="9.140625" style="47"/>
    <col min="3329" max="3329" width="9.5703125" style="47" customWidth="1"/>
    <col min="3330" max="3330" width="51.5703125" style="47" customWidth="1"/>
    <col min="3331" max="3331" width="13.28515625" style="47" customWidth="1"/>
    <col min="3332" max="3332" width="12.140625" style="47" customWidth="1"/>
    <col min="3333" max="3333" width="4.140625" style="47" customWidth="1"/>
    <col min="3334" max="3334" width="42.140625" style="47" customWidth="1"/>
    <col min="3335" max="3335" width="15.42578125" style="47" customWidth="1"/>
    <col min="3336" max="3336" width="9.140625" style="47"/>
    <col min="3337" max="3337" width="14.28515625" style="47" customWidth="1"/>
    <col min="3338" max="3338" width="15.42578125" style="47" customWidth="1"/>
    <col min="3339" max="3584" width="9.140625" style="47"/>
    <col min="3585" max="3585" width="9.5703125" style="47" customWidth="1"/>
    <col min="3586" max="3586" width="51.5703125" style="47" customWidth="1"/>
    <col min="3587" max="3587" width="13.28515625" style="47" customWidth="1"/>
    <col min="3588" max="3588" width="12.140625" style="47" customWidth="1"/>
    <col min="3589" max="3589" width="4.140625" style="47" customWidth="1"/>
    <col min="3590" max="3590" width="42.140625" style="47" customWidth="1"/>
    <col min="3591" max="3591" width="15.42578125" style="47" customWidth="1"/>
    <col min="3592" max="3592" width="9.140625" style="47"/>
    <col min="3593" max="3593" width="14.28515625" style="47" customWidth="1"/>
    <col min="3594" max="3594" width="15.42578125" style="47" customWidth="1"/>
    <col min="3595" max="3840" width="9.140625" style="47"/>
    <col min="3841" max="3841" width="9.5703125" style="47" customWidth="1"/>
    <col min="3842" max="3842" width="51.5703125" style="47" customWidth="1"/>
    <col min="3843" max="3843" width="13.28515625" style="47" customWidth="1"/>
    <col min="3844" max="3844" width="12.140625" style="47" customWidth="1"/>
    <col min="3845" max="3845" width="4.140625" style="47" customWidth="1"/>
    <col min="3846" max="3846" width="42.140625" style="47" customWidth="1"/>
    <col min="3847" max="3847" width="15.42578125" style="47" customWidth="1"/>
    <col min="3848" max="3848" width="9.140625" style="47"/>
    <col min="3849" max="3849" width="14.28515625" style="47" customWidth="1"/>
    <col min="3850" max="3850" width="15.42578125" style="47" customWidth="1"/>
    <col min="3851" max="4096" width="9.140625" style="47"/>
    <col min="4097" max="4097" width="9.5703125" style="47" customWidth="1"/>
    <col min="4098" max="4098" width="51.5703125" style="47" customWidth="1"/>
    <col min="4099" max="4099" width="13.28515625" style="47" customWidth="1"/>
    <col min="4100" max="4100" width="12.140625" style="47" customWidth="1"/>
    <col min="4101" max="4101" width="4.140625" style="47" customWidth="1"/>
    <col min="4102" max="4102" width="42.140625" style="47" customWidth="1"/>
    <col min="4103" max="4103" width="15.42578125" style="47" customWidth="1"/>
    <col min="4104" max="4104" width="9.140625" style="47"/>
    <col min="4105" max="4105" width="14.28515625" style="47" customWidth="1"/>
    <col min="4106" max="4106" width="15.42578125" style="47" customWidth="1"/>
    <col min="4107" max="4352" width="9.140625" style="47"/>
    <col min="4353" max="4353" width="9.5703125" style="47" customWidth="1"/>
    <col min="4354" max="4354" width="51.5703125" style="47" customWidth="1"/>
    <col min="4355" max="4355" width="13.28515625" style="47" customWidth="1"/>
    <col min="4356" max="4356" width="12.140625" style="47" customWidth="1"/>
    <col min="4357" max="4357" width="4.140625" style="47" customWidth="1"/>
    <col min="4358" max="4358" width="42.140625" style="47" customWidth="1"/>
    <col min="4359" max="4359" width="15.42578125" style="47" customWidth="1"/>
    <col min="4360" max="4360" width="9.140625" style="47"/>
    <col min="4361" max="4361" width="14.28515625" style="47" customWidth="1"/>
    <col min="4362" max="4362" width="15.42578125" style="47" customWidth="1"/>
    <col min="4363" max="4608" width="9.140625" style="47"/>
    <col min="4609" max="4609" width="9.5703125" style="47" customWidth="1"/>
    <col min="4610" max="4610" width="51.5703125" style="47" customWidth="1"/>
    <col min="4611" max="4611" width="13.28515625" style="47" customWidth="1"/>
    <col min="4612" max="4612" width="12.140625" style="47" customWidth="1"/>
    <col min="4613" max="4613" width="4.140625" style="47" customWidth="1"/>
    <col min="4614" max="4614" width="42.140625" style="47" customWidth="1"/>
    <col min="4615" max="4615" width="15.42578125" style="47" customWidth="1"/>
    <col min="4616" max="4616" width="9.140625" style="47"/>
    <col min="4617" max="4617" width="14.28515625" style="47" customWidth="1"/>
    <col min="4618" max="4618" width="15.42578125" style="47" customWidth="1"/>
    <col min="4619" max="4864" width="9.140625" style="47"/>
    <col min="4865" max="4865" width="9.5703125" style="47" customWidth="1"/>
    <col min="4866" max="4866" width="51.5703125" style="47" customWidth="1"/>
    <col min="4867" max="4867" width="13.28515625" style="47" customWidth="1"/>
    <col min="4868" max="4868" width="12.140625" style="47" customWidth="1"/>
    <col min="4869" max="4869" width="4.140625" style="47" customWidth="1"/>
    <col min="4870" max="4870" width="42.140625" style="47" customWidth="1"/>
    <col min="4871" max="4871" width="15.42578125" style="47" customWidth="1"/>
    <col min="4872" max="4872" width="9.140625" style="47"/>
    <col min="4873" max="4873" width="14.28515625" style="47" customWidth="1"/>
    <col min="4874" max="4874" width="15.42578125" style="47" customWidth="1"/>
    <col min="4875" max="5120" width="9.140625" style="47"/>
    <col min="5121" max="5121" width="9.5703125" style="47" customWidth="1"/>
    <col min="5122" max="5122" width="51.5703125" style="47" customWidth="1"/>
    <col min="5123" max="5123" width="13.28515625" style="47" customWidth="1"/>
    <col min="5124" max="5124" width="12.140625" style="47" customWidth="1"/>
    <col min="5125" max="5125" width="4.140625" style="47" customWidth="1"/>
    <col min="5126" max="5126" width="42.140625" style="47" customWidth="1"/>
    <col min="5127" max="5127" width="15.42578125" style="47" customWidth="1"/>
    <col min="5128" max="5128" width="9.140625" style="47"/>
    <col min="5129" max="5129" width="14.28515625" style="47" customWidth="1"/>
    <col min="5130" max="5130" width="15.42578125" style="47" customWidth="1"/>
    <col min="5131" max="5376" width="9.140625" style="47"/>
    <col min="5377" max="5377" width="9.5703125" style="47" customWidth="1"/>
    <col min="5378" max="5378" width="51.5703125" style="47" customWidth="1"/>
    <col min="5379" max="5379" width="13.28515625" style="47" customWidth="1"/>
    <col min="5380" max="5380" width="12.140625" style="47" customWidth="1"/>
    <col min="5381" max="5381" width="4.140625" style="47" customWidth="1"/>
    <col min="5382" max="5382" width="42.140625" style="47" customWidth="1"/>
    <col min="5383" max="5383" width="15.42578125" style="47" customWidth="1"/>
    <col min="5384" max="5384" width="9.140625" style="47"/>
    <col min="5385" max="5385" width="14.28515625" style="47" customWidth="1"/>
    <col min="5386" max="5386" width="15.42578125" style="47" customWidth="1"/>
    <col min="5387" max="5632" width="9.140625" style="47"/>
    <col min="5633" max="5633" width="9.5703125" style="47" customWidth="1"/>
    <col min="5634" max="5634" width="51.5703125" style="47" customWidth="1"/>
    <col min="5635" max="5635" width="13.28515625" style="47" customWidth="1"/>
    <col min="5636" max="5636" width="12.140625" style="47" customWidth="1"/>
    <col min="5637" max="5637" width="4.140625" style="47" customWidth="1"/>
    <col min="5638" max="5638" width="42.140625" style="47" customWidth="1"/>
    <col min="5639" max="5639" width="15.42578125" style="47" customWidth="1"/>
    <col min="5640" max="5640" width="9.140625" style="47"/>
    <col min="5641" max="5641" width="14.28515625" style="47" customWidth="1"/>
    <col min="5642" max="5642" width="15.42578125" style="47" customWidth="1"/>
    <col min="5643" max="5888" width="9.140625" style="47"/>
    <col min="5889" max="5889" width="9.5703125" style="47" customWidth="1"/>
    <col min="5890" max="5890" width="51.5703125" style="47" customWidth="1"/>
    <col min="5891" max="5891" width="13.28515625" style="47" customWidth="1"/>
    <col min="5892" max="5892" width="12.140625" style="47" customWidth="1"/>
    <col min="5893" max="5893" width="4.140625" style="47" customWidth="1"/>
    <col min="5894" max="5894" width="42.140625" style="47" customWidth="1"/>
    <col min="5895" max="5895" width="15.42578125" style="47" customWidth="1"/>
    <col min="5896" max="5896" width="9.140625" style="47"/>
    <col min="5897" max="5897" width="14.28515625" style="47" customWidth="1"/>
    <col min="5898" max="5898" width="15.42578125" style="47" customWidth="1"/>
    <col min="5899" max="6144" width="9.140625" style="47"/>
    <col min="6145" max="6145" width="9.5703125" style="47" customWidth="1"/>
    <col min="6146" max="6146" width="51.5703125" style="47" customWidth="1"/>
    <col min="6147" max="6147" width="13.28515625" style="47" customWidth="1"/>
    <col min="6148" max="6148" width="12.140625" style="47" customWidth="1"/>
    <col min="6149" max="6149" width="4.140625" style="47" customWidth="1"/>
    <col min="6150" max="6150" width="42.140625" style="47" customWidth="1"/>
    <col min="6151" max="6151" width="15.42578125" style="47" customWidth="1"/>
    <col min="6152" max="6152" width="9.140625" style="47"/>
    <col min="6153" max="6153" width="14.28515625" style="47" customWidth="1"/>
    <col min="6154" max="6154" width="15.42578125" style="47" customWidth="1"/>
    <col min="6155" max="6400" width="9.140625" style="47"/>
    <col min="6401" max="6401" width="9.5703125" style="47" customWidth="1"/>
    <col min="6402" max="6402" width="51.5703125" style="47" customWidth="1"/>
    <col min="6403" max="6403" width="13.28515625" style="47" customWidth="1"/>
    <col min="6404" max="6404" width="12.140625" style="47" customWidth="1"/>
    <col min="6405" max="6405" width="4.140625" style="47" customWidth="1"/>
    <col min="6406" max="6406" width="42.140625" style="47" customWidth="1"/>
    <col min="6407" max="6407" width="15.42578125" style="47" customWidth="1"/>
    <col min="6408" max="6408" width="9.140625" style="47"/>
    <col min="6409" max="6409" width="14.28515625" style="47" customWidth="1"/>
    <col min="6410" max="6410" width="15.42578125" style="47" customWidth="1"/>
    <col min="6411" max="6656" width="9.140625" style="47"/>
    <col min="6657" max="6657" width="9.5703125" style="47" customWidth="1"/>
    <col min="6658" max="6658" width="51.5703125" style="47" customWidth="1"/>
    <col min="6659" max="6659" width="13.28515625" style="47" customWidth="1"/>
    <col min="6660" max="6660" width="12.140625" style="47" customWidth="1"/>
    <col min="6661" max="6661" width="4.140625" style="47" customWidth="1"/>
    <col min="6662" max="6662" width="42.140625" style="47" customWidth="1"/>
    <col min="6663" max="6663" width="15.42578125" style="47" customWidth="1"/>
    <col min="6664" max="6664" width="9.140625" style="47"/>
    <col min="6665" max="6665" width="14.28515625" style="47" customWidth="1"/>
    <col min="6666" max="6666" width="15.42578125" style="47" customWidth="1"/>
    <col min="6667" max="6912" width="9.140625" style="47"/>
    <col min="6913" max="6913" width="9.5703125" style="47" customWidth="1"/>
    <col min="6914" max="6914" width="51.5703125" style="47" customWidth="1"/>
    <col min="6915" max="6915" width="13.28515625" style="47" customWidth="1"/>
    <col min="6916" max="6916" width="12.140625" style="47" customWidth="1"/>
    <col min="6917" max="6917" width="4.140625" style="47" customWidth="1"/>
    <col min="6918" max="6918" width="42.140625" style="47" customWidth="1"/>
    <col min="6919" max="6919" width="15.42578125" style="47" customWidth="1"/>
    <col min="6920" max="6920" width="9.140625" style="47"/>
    <col min="6921" max="6921" width="14.28515625" style="47" customWidth="1"/>
    <col min="6922" max="6922" width="15.42578125" style="47" customWidth="1"/>
    <col min="6923" max="7168" width="9.140625" style="47"/>
    <col min="7169" max="7169" width="9.5703125" style="47" customWidth="1"/>
    <col min="7170" max="7170" width="51.5703125" style="47" customWidth="1"/>
    <col min="7171" max="7171" width="13.28515625" style="47" customWidth="1"/>
    <col min="7172" max="7172" width="12.140625" style="47" customWidth="1"/>
    <col min="7173" max="7173" width="4.140625" style="47" customWidth="1"/>
    <col min="7174" max="7174" width="42.140625" style="47" customWidth="1"/>
    <col min="7175" max="7175" width="15.42578125" style="47" customWidth="1"/>
    <col min="7176" max="7176" width="9.140625" style="47"/>
    <col min="7177" max="7177" width="14.28515625" style="47" customWidth="1"/>
    <col min="7178" max="7178" width="15.42578125" style="47" customWidth="1"/>
    <col min="7179" max="7424" width="9.140625" style="47"/>
    <col min="7425" max="7425" width="9.5703125" style="47" customWidth="1"/>
    <col min="7426" max="7426" width="51.5703125" style="47" customWidth="1"/>
    <col min="7427" max="7427" width="13.28515625" style="47" customWidth="1"/>
    <col min="7428" max="7428" width="12.140625" style="47" customWidth="1"/>
    <col min="7429" max="7429" width="4.140625" style="47" customWidth="1"/>
    <col min="7430" max="7430" width="42.140625" style="47" customWidth="1"/>
    <col min="7431" max="7431" width="15.42578125" style="47" customWidth="1"/>
    <col min="7432" max="7432" width="9.140625" style="47"/>
    <col min="7433" max="7433" width="14.28515625" style="47" customWidth="1"/>
    <col min="7434" max="7434" width="15.42578125" style="47" customWidth="1"/>
    <col min="7435" max="7680" width="9.140625" style="47"/>
    <col min="7681" max="7681" width="9.5703125" style="47" customWidth="1"/>
    <col min="7682" max="7682" width="51.5703125" style="47" customWidth="1"/>
    <col min="7683" max="7683" width="13.28515625" style="47" customWidth="1"/>
    <col min="7684" max="7684" width="12.140625" style="47" customWidth="1"/>
    <col min="7685" max="7685" width="4.140625" style="47" customWidth="1"/>
    <col min="7686" max="7686" width="42.140625" style="47" customWidth="1"/>
    <col min="7687" max="7687" width="15.42578125" style="47" customWidth="1"/>
    <col min="7688" max="7688" width="9.140625" style="47"/>
    <col min="7689" max="7689" width="14.28515625" style="47" customWidth="1"/>
    <col min="7690" max="7690" width="15.42578125" style="47" customWidth="1"/>
    <col min="7691" max="7936" width="9.140625" style="47"/>
    <col min="7937" max="7937" width="9.5703125" style="47" customWidth="1"/>
    <col min="7938" max="7938" width="51.5703125" style="47" customWidth="1"/>
    <col min="7939" max="7939" width="13.28515625" style="47" customWidth="1"/>
    <col min="7940" max="7940" width="12.140625" style="47" customWidth="1"/>
    <col min="7941" max="7941" width="4.140625" style="47" customWidth="1"/>
    <col min="7942" max="7942" width="42.140625" style="47" customWidth="1"/>
    <col min="7943" max="7943" width="15.42578125" style="47" customWidth="1"/>
    <col min="7944" max="7944" width="9.140625" style="47"/>
    <col min="7945" max="7945" width="14.28515625" style="47" customWidth="1"/>
    <col min="7946" max="7946" width="15.42578125" style="47" customWidth="1"/>
    <col min="7947" max="8192" width="9.140625" style="47"/>
    <col min="8193" max="8193" width="9.5703125" style="47" customWidth="1"/>
    <col min="8194" max="8194" width="51.5703125" style="47" customWidth="1"/>
    <col min="8195" max="8195" width="13.28515625" style="47" customWidth="1"/>
    <col min="8196" max="8196" width="12.140625" style="47" customWidth="1"/>
    <col min="8197" max="8197" width="4.140625" style="47" customWidth="1"/>
    <col min="8198" max="8198" width="42.140625" style="47" customWidth="1"/>
    <col min="8199" max="8199" width="15.42578125" style="47" customWidth="1"/>
    <col min="8200" max="8200" width="9.140625" style="47"/>
    <col min="8201" max="8201" width="14.28515625" style="47" customWidth="1"/>
    <col min="8202" max="8202" width="15.42578125" style="47" customWidth="1"/>
    <col min="8203" max="8448" width="9.140625" style="47"/>
    <col min="8449" max="8449" width="9.5703125" style="47" customWidth="1"/>
    <col min="8450" max="8450" width="51.5703125" style="47" customWidth="1"/>
    <col min="8451" max="8451" width="13.28515625" style="47" customWidth="1"/>
    <col min="8452" max="8452" width="12.140625" style="47" customWidth="1"/>
    <col min="8453" max="8453" width="4.140625" style="47" customWidth="1"/>
    <col min="8454" max="8454" width="42.140625" style="47" customWidth="1"/>
    <col min="8455" max="8455" width="15.42578125" style="47" customWidth="1"/>
    <col min="8456" max="8456" width="9.140625" style="47"/>
    <col min="8457" max="8457" width="14.28515625" style="47" customWidth="1"/>
    <col min="8458" max="8458" width="15.42578125" style="47" customWidth="1"/>
    <col min="8459" max="8704" width="9.140625" style="47"/>
    <col min="8705" max="8705" width="9.5703125" style="47" customWidth="1"/>
    <col min="8706" max="8706" width="51.5703125" style="47" customWidth="1"/>
    <col min="8707" max="8707" width="13.28515625" style="47" customWidth="1"/>
    <col min="8708" max="8708" width="12.140625" style="47" customWidth="1"/>
    <col min="8709" max="8709" width="4.140625" style="47" customWidth="1"/>
    <col min="8710" max="8710" width="42.140625" style="47" customWidth="1"/>
    <col min="8711" max="8711" width="15.42578125" style="47" customWidth="1"/>
    <col min="8712" max="8712" width="9.140625" style="47"/>
    <col min="8713" max="8713" width="14.28515625" style="47" customWidth="1"/>
    <col min="8714" max="8714" width="15.42578125" style="47" customWidth="1"/>
    <col min="8715" max="8960" width="9.140625" style="47"/>
    <col min="8961" max="8961" width="9.5703125" style="47" customWidth="1"/>
    <col min="8962" max="8962" width="51.5703125" style="47" customWidth="1"/>
    <col min="8963" max="8963" width="13.28515625" style="47" customWidth="1"/>
    <col min="8964" max="8964" width="12.140625" style="47" customWidth="1"/>
    <col min="8965" max="8965" width="4.140625" style="47" customWidth="1"/>
    <col min="8966" max="8966" width="42.140625" style="47" customWidth="1"/>
    <col min="8967" max="8967" width="15.42578125" style="47" customWidth="1"/>
    <col min="8968" max="8968" width="9.140625" style="47"/>
    <col min="8969" max="8969" width="14.28515625" style="47" customWidth="1"/>
    <col min="8970" max="8970" width="15.42578125" style="47" customWidth="1"/>
    <col min="8971" max="9216" width="9.140625" style="47"/>
    <col min="9217" max="9217" width="9.5703125" style="47" customWidth="1"/>
    <col min="9218" max="9218" width="51.5703125" style="47" customWidth="1"/>
    <col min="9219" max="9219" width="13.28515625" style="47" customWidth="1"/>
    <col min="9220" max="9220" width="12.140625" style="47" customWidth="1"/>
    <col min="9221" max="9221" width="4.140625" style="47" customWidth="1"/>
    <col min="9222" max="9222" width="42.140625" style="47" customWidth="1"/>
    <col min="9223" max="9223" width="15.42578125" style="47" customWidth="1"/>
    <col min="9224" max="9224" width="9.140625" style="47"/>
    <col min="9225" max="9225" width="14.28515625" style="47" customWidth="1"/>
    <col min="9226" max="9226" width="15.42578125" style="47" customWidth="1"/>
    <col min="9227" max="9472" width="9.140625" style="47"/>
    <col min="9473" max="9473" width="9.5703125" style="47" customWidth="1"/>
    <col min="9474" max="9474" width="51.5703125" style="47" customWidth="1"/>
    <col min="9475" max="9475" width="13.28515625" style="47" customWidth="1"/>
    <col min="9476" max="9476" width="12.140625" style="47" customWidth="1"/>
    <col min="9477" max="9477" width="4.140625" style="47" customWidth="1"/>
    <col min="9478" max="9478" width="42.140625" style="47" customWidth="1"/>
    <col min="9479" max="9479" width="15.42578125" style="47" customWidth="1"/>
    <col min="9480" max="9480" width="9.140625" style="47"/>
    <col min="9481" max="9481" width="14.28515625" style="47" customWidth="1"/>
    <col min="9482" max="9482" width="15.42578125" style="47" customWidth="1"/>
    <col min="9483" max="9728" width="9.140625" style="47"/>
    <col min="9729" max="9729" width="9.5703125" style="47" customWidth="1"/>
    <col min="9730" max="9730" width="51.5703125" style="47" customWidth="1"/>
    <col min="9731" max="9731" width="13.28515625" style="47" customWidth="1"/>
    <col min="9732" max="9732" width="12.140625" style="47" customWidth="1"/>
    <col min="9733" max="9733" width="4.140625" style="47" customWidth="1"/>
    <col min="9734" max="9734" width="42.140625" style="47" customWidth="1"/>
    <col min="9735" max="9735" width="15.42578125" style="47" customWidth="1"/>
    <col min="9736" max="9736" width="9.140625" style="47"/>
    <col min="9737" max="9737" width="14.28515625" style="47" customWidth="1"/>
    <col min="9738" max="9738" width="15.42578125" style="47" customWidth="1"/>
    <col min="9739" max="9984" width="9.140625" style="47"/>
    <col min="9985" max="9985" width="9.5703125" style="47" customWidth="1"/>
    <col min="9986" max="9986" width="51.5703125" style="47" customWidth="1"/>
    <col min="9987" max="9987" width="13.28515625" style="47" customWidth="1"/>
    <col min="9988" max="9988" width="12.140625" style="47" customWidth="1"/>
    <col min="9989" max="9989" width="4.140625" style="47" customWidth="1"/>
    <col min="9990" max="9990" width="42.140625" style="47" customWidth="1"/>
    <col min="9991" max="9991" width="15.42578125" style="47" customWidth="1"/>
    <col min="9992" max="9992" width="9.140625" style="47"/>
    <col min="9993" max="9993" width="14.28515625" style="47" customWidth="1"/>
    <col min="9994" max="9994" width="15.42578125" style="47" customWidth="1"/>
    <col min="9995" max="10240" width="9.140625" style="47"/>
    <col min="10241" max="10241" width="9.5703125" style="47" customWidth="1"/>
    <col min="10242" max="10242" width="51.5703125" style="47" customWidth="1"/>
    <col min="10243" max="10243" width="13.28515625" style="47" customWidth="1"/>
    <col min="10244" max="10244" width="12.140625" style="47" customWidth="1"/>
    <col min="10245" max="10245" width="4.140625" style="47" customWidth="1"/>
    <col min="10246" max="10246" width="42.140625" style="47" customWidth="1"/>
    <col min="10247" max="10247" width="15.42578125" style="47" customWidth="1"/>
    <col min="10248" max="10248" width="9.140625" style="47"/>
    <col min="10249" max="10249" width="14.28515625" style="47" customWidth="1"/>
    <col min="10250" max="10250" width="15.42578125" style="47" customWidth="1"/>
    <col min="10251" max="10496" width="9.140625" style="47"/>
    <col min="10497" max="10497" width="9.5703125" style="47" customWidth="1"/>
    <col min="10498" max="10498" width="51.5703125" style="47" customWidth="1"/>
    <col min="10499" max="10499" width="13.28515625" style="47" customWidth="1"/>
    <col min="10500" max="10500" width="12.140625" style="47" customWidth="1"/>
    <col min="10501" max="10501" width="4.140625" style="47" customWidth="1"/>
    <col min="10502" max="10502" width="42.140625" style="47" customWidth="1"/>
    <col min="10503" max="10503" width="15.42578125" style="47" customWidth="1"/>
    <col min="10504" max="10504" width="9.140625" style="47"/>
    <col min="10505" max="10505" width="14.28515625" style="47" customWidth="1"/>
    <col min="10506" max="10506" width="15.42578125" style="47" customWidth="1"/>
    <col min="10507" max="10752" width="9.140625" style="47"/>
    <col min="10753" max="10753" width="9.5703125" style="47" customWidth="1"/>
    <col min="10754" max="10754" width="51.5703125" style="47" customWidth="1"/>
    <col min="10755" max="10755" width="13.28515625" style="47" customWidth="1"/>
    <col min="10756" max="10756" width="12.140625" style="47" customWidth="1"/>
    <col min="10757" max="10757" width="4.140625" style="47" customWidth="1"/>
    <col min="10758" max="10758" width="42.140625" style="47" customWidth="1"/>
    <col min="10759" max="10759" width="15.42578125" style="47" customWidth="1"/>
    <col min="10760" max="10760" width="9.140625" style="47"/>
    <col min="10761" max="10761" width="14.28515625" style="47" customWidth="1"/>
    <col min="10762" max="10762" width="15.42578125" style="47" customWidth="1"/>
    <col min="10763" max="11008" width="9.140625" style="47"/>
    <col min="11009" max="11009" width="9.5703125" style="47" customWidth="1"/>
    <col min="11010" max="11010" width="51.5703125" style="47" customWidth="1"/>
    <col min="11011" max="11011" width="13.28515625" style="47" customWidth="1"/>
    <col min="11012" max="11012" width="12.140625" style="47" customWidth="1"/>
    <col min="11013" max="11013" width="4.140625" style="47" customWidth="1"/>
    <col min="11014" max="11014" width="42.140625" style="47" customWidth="1"/>
    <col min="11015" max="11015" width="15.42578125" style="47" customWidth="1"/>
    <col min="11016" max="11016" width="9.140625" style="47"/>
    <col min="11017" max="11017" width="14.28515625" style="47" customWidth="1"/>
    <col min="11018" max="11018" width="15.42578125" style="47" customWidth="1"/>
    <col min="11019" max="11264" width="9.140625" style="47"/>
    <col min="11265" max="11265" width="9.5703125" style="47" customWidth="1"/>
    <col min="11266" max="11266" width="51.5703125" style="47" customWidth="1"/>
    <col min="11267" max="11267" width="13.28515625" style="47" customWidth="1"/>
    <col min="11268" max="11268" width="12.140625" style="47" customWidth="1"/>
    <col min="11269" max="11269" width="4.140625" style="47" customWidth="1"/>
    <col min="11270" max="11270" width="42.140625" style="47" customWidth="1"/>
    <col min="11271" max="11271" width="15.42578125" style="47" customWidth="1"/>
    <col min="11272" max="11272" width="9.140625" style="47"/>
    <col min="11273" max="11273" width="14.28515625" style="47" customWidth="1"/>
    <col min="11274" max="11274" width="15.42578125" style="47" customWidth="1"/>
    <col min="11275" max="11520" width="9.140625" style="47"/>
    <col min="11521" max="11521" width="9.5703125" style="47" customWidth="1"/>
    <col min="11522" max="11522" width="51.5703125" style="47" customWidth="1"/>
    <col min="11523" max="11523" width="13.28515625" style="47" customWidth="1"/>
    <col min="11524" max="11524" width="12.140625" style="47" customWidth="1"/>
    <col min="11525" max="11525" width="4.140625" style="47" customWidth="1"/>
    <col min="11526" max="11526" width="42.140625" style="47" customWidth="1"/>
    <col min="11527" max="11527" width="15.42578125" style="47" customWidth="1"/>
    <col min="11528" max="11528" width="9.140625" style="47"/>
    <col min="11529" max="11529" width="14.28515625" style="47" customWidth="1"/>
    <col min="11530" max="11530" width="15.42578125" style="47" customWidth="1"/>
    <col min="11531" max="11776" width="9.140625" style="47"/>
    <col min="11777" max="11777" width="9.5703125" style="47" customWidth="1"/>
    <col min="11778" max="11778" width="51.5703125" style="47" customWidth="1"/>
    <col min="11779" max="11779" width="13.28515625" style="47" customWidth="1"/>
    <col min="11780" max="11780" width="12.140625" style="47" customWidth="1"/>
    <col min="11781" max="11781" width="4.140625" style="47" customWidth="1"/>
    <col min="11782" max="11782" width="42.140625" style="47" customWidth="1"/>
    <col min="11783" max="11783" width="15.42578125" style="47" customWidth="1"/>
    <col min="11784" max="11784" width="9.140625" style="47"/>
    <col min="11785" max="11785" width="14.28515625" style="47" customWidth="1"/>
    <col min="11786" max="11786" width="15.42578125" style="47" customWidth="1"/>
    <col min="11787" max="12032" width="9.140625" style="47"/>
    <col min="12033" max="12033" width="9.5703125" style="47" customWidth="1"/>
    <col min="12034" max="12034" width="51.5703125" style="47" customWidth="1"/>
    <col min="12035" max="12035" width="13.28515625" style="47" customWidth="1"/>
    <col min="12036" max="12036" width="12.140625" style="47" customWidth="1"/>
    <col min="12037" max="12037" width="4.140625" style="47" customWidth="1"/>
    <col min="12038" max="12038" width="42.140625" style="47" customWidth="1"/>
    <col min="12039" max="12039" width="15.42578125" style="47" customWidth="1"/>
    <col min="12040" max="12040" width="9.140625" style="47"/>
    <col min="12041" max="12041" width="14.28515625" style="47" customWidth="1"/>
    <col min="12042" max="12042" width="15.42578125" style="47" customWidth="1"/>
    <col min="12043" max="12288" width="9.140625" style="47"/>
    <col min="12289" max="12289" width="9.5703125" style="47" customWidth="1"/>
    <col min="12290" max="12290" width="51.5703125" style="47" customWidth="1"/>
    <col min="12291" max="12291" width="13.28515625" style="47" customWidth="1"/>
    <col min="12292" max="12292" width="12.140625" style="47" customWidth="1"/>
    <col min="12293" max="12293" width="4.140625" style="47" customWidth="1"/>
    <col min="12294" max="12294" width="42.140625" style="47" customWidth="1"/>
    <col min="12295" max="12295" width="15.42578125" style="47" customWidth="1"/>
    <col min="12296" max="12296" width="9.140625" style="47"/>
    <col min="12297" max="12297" width="14.28515625" style="47" customWidth="1"/>
    <col min="12298" max="12298" width="15.42578125" style="47" customWidth="1"/>
    <col min="12299" max="12544" width="9.140625" style="47"/>
    <col min="12545" max="12545" width="9.5703125" style="47" customWidth="1"/>
    <col min="12546" max="12546" width="51.5703125" style="47" customWidth="1"/>
    <col min="12547" max="12547" width="13.28515625" style="47" customWidth="1"/>
    <col min="12548" max="12548" width="12.140625" style="47" customWidth="1"/>
    <col min="12549" max="12549" width="4.140625" style="47" customWidth="1"/>
    <col min="12550" max="12550" width="42.140625" style="47" customWidth="1"/>
    <col min="12551" max="12551" width="15.42578125" style="47" customWidth="1"/>
    <col min="12552" max="12552" width="9.140625" style="47"/>
    <col min="12553" max="12553" width="14.28515625" style="47" customWidth="1"/>
    <col min="12554" max="12554" width="15.42578125" style="47" customWidth="1"/>
    <col min="12555" max="12800" width="9.140625" style="47"/>
    <col min="12801" max="12801" width="9.5703125" style="47" customWidth="1"/>
    <col min="12802" max="12802" width="51.5703125" style="47" customWidth="1"/>
    <col min="12803" max="12803" width="13.28515625" style="47" customWidth="1"/>
    <col min="12804" max="12804" width="12.140625" style="47" customWidth="1"/>
    <col min="12805" max="12805" width="4.140625" style="47" customWidth="1"/>
    <col min="12806" max="12806" width="42.140625" style="47" customWidth="1"/>
    <col min="12807" max="12807" width="15.42578125" style="47" customWidth="1"/>
    <col min="12808" max="12808" width="9.140625" style="47"/>
    <col min="12809" max="12809" width="14.28515625" style="47" customWidth="1"/>
    <col min="12810" max="12810" width="15.42578125" style="47" customWidth="1"/>
    <col min="12811" max="13056" width="9.140625" style="47"/>
    <col min="13057" max="13057" width="9.5703125" style="47" customWidth="1"/>
    <col min="13058" max="13058" width="51.5703125" style="47" customWidth="1"/>
    <col min="13059" max="13059" width="13.28515625" style="47" customWidth="1"/>
    <col min="13060" max="13060" width="12.140625" style="47" customWidth="1"/>
    <col min="13061" max="13061" width="4.140625" style="47" customWidth="1"/>
    <col min="13062" max="13062" width="42.140625" style="47" customWidth="1"/>
    <col min="13063" max="13063" width="15.42578125" style="47" customWidth="1"/>
    <col min="13064" max="13064" width="9.140625" style="47"/>
    <col min="13065" max="13065" width="14.28515625" style="47" customWidth="1"/>
    <col min="13066" max="13066" width="15.42578125" style="47" customWidth="1"/>
    <col min="13067" max="13312" width="9.140625" style="47"/>
    <col min="13313" max="13313" width="9.5703125" style="47" customWidth="1"/>
    <col min="13314" max="13314" width="51.5703125" style="47" customWidth="1"/>
    <col min="13315" max="13315" width="13.28515625" style="47" customWidth="1"/>
    <col min="13316" max="13316" width="12.140625" style="47" customWidth="1"/>
    <col min="13317" max="13317" width="4.140625" style="47" customWidth="1"/>
    <col min="13318" max="13318" width="42.140625" style="47" customWidth="1"/>
    <col min="13319" max="13319" width="15.42578125" style="47" customWidth="1"/>
    <col min="13320" max="13320" width="9.140625" style="47"/>
    <col min="13321" max="13321" width="14.28515625" style="47" customWidth="1"/>
    <col min="13322" max="13322" width="15.42578125" style="47" customWidth="1"/>
    <col min="13323" max="13568" width="9.140625" style="47"/>
    <col min="13569" max="13569" width="9.5703125" style="47" customWidth="1"/>
    <col min="13570" max="13570" width="51.5703125" style="47" customWidth="1"/>
    <col min="13571" max="13571" width="13.28515625" style="47" customWidth="1"/>
    <col min="13572" max="13572" width="12.140625" style="47" customWidth="1"/>
    <col min="13573" max="13573" width="4.140625" style="47" customWidth="1"/>
    <col min="13574" max="13574" width="42.140625" style="47" customWidth="1"/>
    <col min="13575" max="13575" width="15.42578125" style="47" customWidth="1"/>
    <col min="13576" max="13576" width="9.140625" style="47"/>
    <col min="13577" max="13577" width="14.28515625" style="47" customWidth="1"/>
    <col min="13578" max="13578" width="15.42578125" style="47" customWidth="1"/>
    <col min="13579" max="13824" width="9.140625" style="47"/>
    <col min="13825" max="13825" width="9.5703125" style="47" customWidth="1"/>
    <col min="13826" max="13826" width="51.5703125" style="47" customWidth="1"/>
    <col min="13827" max="13827" width="13.28515625" style="47" customWidth="1"/>
    <col min="13828" max="13828" width="12.140625" style="47" customWidth="1"/>
    <col min="13829" max="13829" width="4.140625" style="47" customWidth="1"/>
    <col min="13830" max="13830" width="42.140625" style="47" customWidth="1"/>
    <col min="13831" max="13831" width="15.42578125" style="47" customWidth="1"/>
    <col min="13832" max="13832" width="9.140625" style="47"/>
    <col min="13833" max="13833" width="14.28515625" style="47" customWidth="1"/>
    <col min="13834" max="13834" width="15.42578125" style="47" customWidth="1"/>
    <col min="13835" max="14080" width="9.140625" style="47"/>
    <col min="14081" max="14081" width="9.5703125" style="47" customWidth="1"/>
    <col min="14082" max="14082" width="51.5703125" style="47" customWidth="1"/>
    <col min="14083" max="14083" width="13.28515625" style="47" customWidth="1"/>
    <col min="14084" max="14084" width="12.140625" style="47" customWidth="1"/>
    <col min="14085" max="14085" width="4.140625" style="47" customWidth="1"/>
    <col min="14086" max="14086" width="42.140625" style="47" customWidth="1"/>
    <col min="14087" max="14087" width="15.42578125" style="47" customWidth="1"/>
    <col min="14088" max="14088" width="9.140625" style="47"/>
    <col min="14089" max="14089" width="14.28515625" style="47" customWidth="1"/>
    <col min="14090" max="14090" width="15.42578125" style="47" customWidth="1"/>
    <col min="14091" max="14336" width="9.140625" style="47"/>
    <col min="14337" max="14337" width="9.5703125" style="47" customWidth="1"/>
    <col min="14338" max="14338" width="51.5703125" style="47" customWidth="1"/>
    <col min="14339" max="14339" width="13.28515625" style="47" customWidth="1"/>
    <col min="14340" max="14340" width="12.140625" style="47" customWidth="1"/>
    <col min="14341" max="14341" width="4.140625" style="47" customWidth="1"/>
    <col min="14342" max="14342" width="42.140625" style="47" customWidth="1"/>
    <col min="14343" max="14343" width="15.42578125" style="47" customWidth="1"/>
    <col min="14344" max="14344" width="9.140625" style="47"/>
    <col min="14345" max="14345" width="14.28515625" style="47" customWidth="1"/>
    <col min="14346" max="14346" width="15.42578125" style="47" customWidth="1"/>
    <col min="14347" max="14592" width="9.140625" style="47"/>
    <col min="14593" max="14593" width="9.5703125" style="47" customWidth="1"/>
    <col min="14594" max="14594" width="51.5703125" style="47" customWidth="1"/>
    <col min="14595" max="14595" width="13.28515625" style="47" customWidth="1"/>
    <col min="14596" max="14596" width="12.140625" style="47" customWidth="1"/>
    <col min="14597" max="14597" width="4.140625" style="47" customWidth="1"/>
    <col min="14598" max="14598" width="42.140625" style="47" customWidth="1"/>
    <col min="14599" max="14599" width="15.42578125" style="47" customWidth="1"/>
    <col min="14600" max="14600" width="9.140625" style="47"/>
    <col min="14601" max="14601" width="14.28515625" style="47" customWidth="1"/>
    <col min="14602" max="14602" width="15.42578125" style="47" customWidth="1"/>
    <col min="14603" max="14848" width="9.140625" style="47"/>
    <col min="14849" max="14849" width="9.5703125" style="47" customWidth="1"/>
    <col min="14850" max="14850" width="51.5703125" style="47" customWidth="1"/>
    <col min="14851" max="14851" width="13.28515625" style="47" customWidth="1"/>
    <col min="14852" max="14852" width="12.140625" style="47" customWidth="1"/>
    <col min="14853" max="14853" width="4.140625" style="47" customWidth="1"/>
    <col min="14854" max="14854" width="42.140625" style="47" customWidth="1"/>
    <col min="14855" max="14855" width="15.42578125" style="47" customWidth="1"/>
    <col min="14856" max="14856" width="9.140625" style="47"/>
    <col min="14857" max="14857" width="14.28515625" style="47" customWidth="1"/>
    <col min="14858" max="14858" width="15.42578125" style="47" customWidth="1"/>
    <col min="14859" max="15104" width="9.140625" style="47"/>
    <col min="15105" max="15105" width="9.5703125" style="47" customWidth="1"/>
    <col min="15106" max="15106" width="51.5703125" style="47" customWidth="1"/>
    <col min="15107" max="15107" width="13.28515625" style="47" customWidth="1"/>
    <col min="15108" max="15108" width="12.140625" style="47" customWidth="1"/>
    <col min="15109" max="15109" width="4.140625" style="47" customWidth="1"/>
    <col min="15110" max="15110" width="42.140625" style="47" customWidth="1"/>
    <col min="15111" max="15111" width="15.42578125" style="47" customWidth="1"/>
    <col min="15112" max="15112" width="9.140625" style="47"/>
    <col min="15113" max="15113" width="14.28515625" style="47" customWidth="1"/>
    <col min="15114" max="15114" width="15.42578125" style="47" customWidth="1"/>
    <col min="15115" max="15360" width="9.140625" style="47"/>
    <col min="15361" max="15361" width="9.5703125" style="47" customWidth="1"/>
    <col min="15362" max="15362" width="51.5703125" style="47" customWidth="1"/>
    <col min="15363" max="15363" width="13.28515625" style="47" customWidth="1"/>
    <col min="15364" max="15364" width="12.140625" style="47" customWidth="1"/>
    <col min="15365" max="15365" width="4.140625" style="47" customWidth="1"/>
    <col min="15366" max="15366" width="42.140625" style="47" customWidth="1"/>
    <col min="15367" max="15367" width="15.42578125" style="47" customWidth="1"/>
    <col min="15368" max="15368" width="9.140625" style="47"/>
    <col min="15369" max="15369" width="14.28515625" style="47" customWidth="1"/>
    <col min="15370" max="15370" width="15.42578125" style="47" customWidth="1"/>
    <col min="15371" max="15616" width="9.140625" style="47"/>
    <col min="15617" max="15617" width="9.5703125" style="47" customWidth="1"/>
    <col min="15618" max="15618" width="51.5703125" style="47" customWidth="1"/>
    <col min="15619" max="15619" width="13.28515625" style="47" customWidth="1"/>
    <col min="15620" max="15620" width="12.140625" style="47" customWidth="1"/>
    <col min="15621" max="15621" width="4.140625" style="47" customWidth="1"/>
    <col min="15622" max="15622" width="42.140625" style="47" customWidth="1"/>
    <col min="15623" max="15623" width="15.42578125" style="47" customWidth="1"/>
    <col min="15624" max="15624" width="9.140625" style="47"/>
    <col min="15625" max="15625" width="14.28515625" style="47" customWidth="1"/>
    <col min="15626" max="15626" width="15.42578125" style="47" customWidth="1"/>
    <col min="15627" max="15872" width="9.140625" style="47"/>
    <col min="15873" max="15873" width="9.5703125" style="47" customWidth="1"/>
    <col min="15874" max="15874" width="51.5703125" style="47" customWidth="1"/>
    <col min="15875" max="15875" width="13.28515625" style="47" customWidth="1"/>
    <col min="15876" max="15876" width="12.140625" style="47" customWidth="1"/>
    <col min="15877" max="15877" width="4.140625" style="47" customWidth="1"/>
    <col min="15878" max="15878" width="42.140625" style="47" customWidth="1"/>
    <col min="15879" max="15879" width="15.42578125" style="47" customWidth="1"/>
    <col min="15880" max="15880" width="9.140625" style="47"/>
    <col min="15881" max="15881" width="14.28515625" style="47" customWidth="1"/>
    <col min="15882" max="15882" width="15.42578125" style="47" customWidth="1"/>
    <col min="15883" max="16128" width="9.140625" style="47"/>
    <col min="16129" max="16129" width="9.5703125" style="47" customWidth="1"/>
    <col min="16130" max="16130" width="51.5703125" style="47" customWidth="1"/>
    <col min="16131" max="16131" width="13.28515625" style="47" customWidth="1"/>
    <col min="16132" max="16132" width="12.140625" style="47" customWidth="1"/>
    <col min="16133" max="16133" width="4.140625" style="47" customWidth="1"/>
    <col min="16134" max="16134" width="42.140625" style="47" customWidth="1"/>
    <col min="16135" max="16135" width="15.42578125" style="47" customWidth="1"/>
    <col min="16136" max="16136" width="9.140625" style="47"/>
    <col min="16137" max="16137" width="14.28515625" style="47" customWidth="1"/>
    <col min="16138" max="16138" width="15.42578125" style="47" customWidth="1"/>
    <col min="16139" max="16384" width="9.140625" style="47"/>
  </cols>
  <sheetData>
    <row r="2" spans="2:13" ht="25.5" customHeight="1" x14ac:dyDescent="0.2">
      <c r="B2" s="357" t="s">
        <v>126</v>
      </c>
      <c r="C2" s="357"/>
      <c r="D2" s="357"/>
      <c r="E2" s="357"/>
      <c r="F2" s="357"/>
      <c r="G2" s="357"/>
      <c r="H2" s="357"/>
      <c r="I2" s="357"/>
      <c r="J2" s="357"/>
      <c r="K2" s="357"/>
    </row>
    <row r="3" spans="2:13" s="87" customFormat="1" ht="12.75" customHeight="1" x14ac:dyDescent="0.2">
      <c r="B3" s="115"/>
      <c r="C3" s="115"/>
      <c r="D3" s="115"/>
      <c r="E3" s="115"/>
      <c r="F3" s="85"/>
      <c r="G3" s="85"/>
      <c r="H3" s="85"/>
      <c r="I3" s="89"/>
      <c r="J3" s="86"/>
    </row>
    <row r="4" spans="2:13" ht="15.75" customHeight="1" thickBot="1" x14ac:dyDescent="0.25">
      <c r="B4" s="357" t="s">
        <v>47</v>
      </c>
      <c r="C4" s="357"/>
      <c r="D4" s="357"/>
      <c r="E4" s="357"/>
      <c r="F4" s="45"/>
      <c r="G4" s="357" t="s">
        <v>62</v>
      </c>
      <c r="H4" s="357"/>
      <c r="I4" s="357"/>
      <c r="J4" s="357"/>
    </row>
    <row r="5" spans="2:13" ht="40.5" customHeight="1" thickTop="1" x14ac:dyDescent="0.2">
      <c r="B5" s="360" t="s">
        <v>46</v>
      </c>
      <c r="C5" s="362" t="s">
        <v>48</v>
      </c>
      <c r="D5" s="362" t="s">
        <v>63</v>
      </c>
      <c r="E5" s="364"/>
      <c r="F5" s="45"/>
      <c r="G5" s="365" t="s">
        <v>44</v>
      </c>
      <c r="H5" s="366"/>
      <c r="I5" s="367"/>
      <c r="J5" s="371" t="s">
        <v>43</v>
      </c>
      <c r="K5" s="355" t="s">
        <v>125</v>
      </c>
      <c r="L5" s="123"/>
    </row>
    <row r="6" spans="2:13" ht="13.5" customHeight="1" thickBot="1" x14ac:dyDescent="0.25">
      <c r="B6" s="361"/>
      <c r="C6" s="363"/>
      <c r="D6" s="62">
        <v>0.03</v>
      </c>
      <c r="E6" s="118">
        <v>2</v>
      </c>
      <c r="F6" s="45"/>
      <c r="G6" s="368"/>
      <c r="H6" s="369"/>
      <c r="I6" s="370"/>
      <c r="J6" s="372"/>
      <c r="K6" s="356"/>
      <c r="L6" s="123"/>
    </row>
    <row r="7" spans="2:13" x14ac:dyDescent="0.2">
      <c r="B7" s="346" t="s">
        <v>64</v>
      </c>
      <c r="C7" s="347"/>
      <c r="D7" s="347" t="s">
        <v>36</v>
      </c>
      <c r="E7" s="348"/>
      <c r="F7" s="48"/>
      <c r="G7" s="373" t="s">
        <v>37</v>
      </c>
      <c r="H7" s="374"/>
      <c r="I7" s="375"/>
      <c r="J7" s="90" t="s">
        <v>36</v>
      </c>
      <c r="K7" s="98" t="s">
        <v>36</v>
      </c>
      <c r="M7" s="49"/>
    </row>
    <row r="8" spans="2:13" x14ac:dyDescent="0.2">
      <c r="B8" s="119">
        <v>1</v>
      </c>
      <c r="C8" s="88" t="s">
        <v>65</v>
      </c>
      <c r="D8" s="340">
        <v>0.2</v>
      </c>
      <c r="E8" s="341"/>
      <c r="F8" s="45"/>
      <c r="G8" s="358" t="s">
        <v>66</v>
      </c>
      <c r="H8" s="359"/>
      <c r="I8" s="90" t="s">
        <v>35</v>
      </c>
      <c r="J8" s="50">
        <v>0.05</v>
      </c>
      <c r="K8" s="100">
        <v>0.05</v>
      </c>
      <c r="M8" s="49"/>
    </row>
    <row r="9" spans="2:13" x14ac:dyDescent="0.2">
      <c r="B9" s="119">
        <v>2</v>
      </c>
      <c r="C9" s="88" t="s">
        <v>67</v>
      </c>
      <c r="D9" s="340">
        <v>1.4999999999999999E-2</v>
      </c>
      <c r="E9" s="341"/>
      <c r="F9" s="45"/>
      <c r="G9" s="358" t="s">
        <v>68</v>
      </c>
      <c r="H9" s="359"/>
      <c r="I9" s="90" t="s">
        <v>34</v>
      </c>
      <c r="J9" s="50">
        <v>7.0000000000000007E-2</v>
      </c>
      <c r="K9" s="100">
        <v>7.0000000000000007E-2</v>
      </c>
      <c r="M9" s="49"/>
    </row>
    <row r="10" spans="2:13" x14ac:dyDescent="0.2">
      <c r="B10" s="119">
        <v>3</v>
      </c>
      <c r="C10" s="88" t="s">
        <v>69</v>
      </c>
      <c r="D10" s="340">
        <v>0.01</v>
      </c>
      <c r="E10" s="341"/>
      <c r="F10" s="45"/>
      <c r="G10" s="101" t="s">
        <v>70</v>
      </c>
      <c r="H10" s="92"/>
      <c r="I10" s="90" t="s">
        <v>33</v>
      </c>
      <c r="J10" s="99">
        <f>SUM(J11:J14)</f>
        <v>8.6500000000000007E-2</v>
      </c>
      <c r="K10" s="100">
        <f>SUM(K11:K14)</f>
        <v>0.14250000000000002</v>
      </c>
      <c r="M10" s="49"/>
    </row>
    <row r="11" spans="2:13" x14ac:dyDescent="0.2">
      <c r="B11" s="119">
        <v>4</v>
      </c>
      <c r="C11" s="88" t="s">
        <v>71</v>
      </c>
      <c r="D11" s="340">
        <v>2E-3</v>
      </c>
      <c r="E11" s="341"/>
      <c r="F11" s="45"/>
      <c r="G11" s="102"/>
      <c r="H11" s="93"/>
      <c r="I11" s="90" t="s">
        <v>32</v>
      </c>
      <c r="J11" s="103">
        <v>0.05</v>
      </c>
      <c r="K11" s="104">
        <v>0.05</v>
      </c>
      <c r="M11" s="49"/>
    </row>
    <row r="12" spans="2:13" x14ac:dyDescent="0.2">
      <c r="B12" s="119">
        <v>5</v>
      </c>
      <c r="C12" s="88" t="s">
        <v>72</v>
      </c>
      <c r="D12" s="340">
        <v>2.5000000000000001E-2</v>
      </c>
      <c r="E12" s="341"/>
      <c r="F12" s="45"/>
      <c r="G12" s="102"/>
      <c r="H12" s="93"/>
      <c r="I12" s="90" t="s">
        <v>31</v>
      </c>
      <c r="J12" s="103">
        <v>0.03</v>
      </c>
      <c r="K12" s="104">
        <v>7.5999999999999998E-2</v>
      </c>
      <c r="M12" s="49"/>
    </row>
    <row r="13" spans="2:13" x14ac:dyDescent="0.2">
      <c r="B13" s="119">
        <v>6</v>
      </c>
      <c r="C13" s="88" t="s">
        <v>73</v>
      </c>
      <c r="D13" s="340">
        <v>0.08</v>
      </c>
      <c r="E13" s="341"/>
      <c r="F13" s="45"/>
      <c r="G13" s="102"/>
      <c r="H13" s="93"/>
      <c r="I13" s="90" t="s">
        <v>30</v>
      </c>
      <c r="J13" s="103">
        <v>6.4999999999999997E-3</v>
      </c>
      <c r="K13" s="104">
        <v>1.6500000000000001E-2</v>
      </c>
      <c r="M13" s="49"/>
    </row>
    <row r="14" spans="2:13" x14ac:dyDescent="0.2">
      <c r="B14" s="119">
        <v>7</v>
      </c>
      <c r="C14" s="88" t="s">
        <v>49</v>
      </c>
      <c r="D14" s="340">
        <f>D6*E6</f>
        <v>0.06</v>
      </c>
      <c r="E14" s="341"/>
      <c r="F14" s="45"/>
      <c r="G14" s="105"/>
      <c r="H14" s="94"/>
      <c r="I14" s="90" t="s">
        <v>74</v>
      </c>
      <c r="J14" s="103">
        <v>0</v>
      </c>
      <c r="K14" s="104">
        <v>0</v>
      </c>
      <c r="M14" s="49"/>
    </row>
    <row r="15" spans="2:13" x14ac:dyDescent="0.2">
      <c r="B15" s="119">
        <v>8</v>
      </c>
      <c r="C15" s="88" t="s">
        <v>75</v>
      </c>
      <c r="D15" s="340">
        <v>6.0000000000000001E-3</v>
      </c>
      <c r="E15" s="341"/>
      <c r="F15" s="45"/>
      <c r="G15" s="349" t="s">
        <v>76</v>
      </c>
      <c r="H15" s="350"/>
      <c r="I15" s="350"/>
      <c r="J15" s="68">
        <f>(((1+J8)*(1+J9))/(1-J10))-1</f>
        <v>0.22988505747126453</v>
      </c>
      <c r="K15" s="106">
        <f>(((1+K8)*(1+K9))/(1-K10))-1</f>
        <v>0.31020408163265345</v>
      </c>
      <c r="M15" s="49"/>
    </row>
    <row r="16" spans="2:13" ht="13.5" thickBot="1" x14ac:dyDescent="0.25">
      <c r="B16" s="342" t="s">
        <v>77</v>
      </c>
      <c r="C16" s="343"/>
      <c r="D16" s="344">
        <f>SUM(D8:D15)</f>
        <v>0.39800000000000008</v>
      </c>
      <c r="E16" s="345"/>
      <c r="F16" s="51"/>
      <c r="G16" s="351" t="s">
        <v>78</v>
      </c>
      <c r="H16" s="352"/>
      <c r="I16" s="95"/>
      <c r="J16" s="107"/>
      <c r="K16" s="116"/>
      <c r="M16" s="49"/>
    </row>
    <row r="17" spans="1:13" x14ac:dyDescent="0.2">
      <c r="B17" s="346" t="s">
        <v>79</v>
      </c>
      <c r="C17" s="347"/>
      <c r="D17" s="347" t="s">
        <v>36</v>
      </c>
      <c r="E17" s="348"/>
      <c r="F17" s="45"/>
      <c r="G17" s="102"/>
      <c r="H17" s="96"/>
      <c r="I17" s="96"/>
      <c r="J17" s="96"/>
      <c r="K17" s="117"/>
      <c r="M17" s="49"/>
    </row>
    <row r="18" spans="1:13" x14ac:dyDescent="0.2">
      <c r="B18" s="119">
        <v>9</v>
      </c>
      <c r="C18" s="88" t="s">
        <v>80</v>
      </c>
      <c r="D18" s="340">
        <f>100%/11</f>
        <v>9.0909090909090912E-2</v>
      </c>
      <c r="E18" s="341"/>
      <c r="F18" s="45"/>
      <c r="G18" s="108" t="s">
        <v>29</v>
      </c>
      <c r="H18" s="109"/>
      <c r="I18" s="96"/>
      <c r="J18" s="96"/>
      <c r="K18" s="117"/>
      <c r="M18" s="49"/>
    </row>
    <row r="19" spans="1:13" x14ac:dyDescent="0.2">
      <c r="B19" s="119">
        <v>10</v>
      </c>
      <c r="C19" s="88" t="s">
        <v>81</v>
      </c>
      <c r="D19" s="353">
        <f>100%/11</f>
        <v>9.0909090909090912E-2</v>
      </c>
      <c r="E19" s="354"/>
      <c r="F19" s="45"/>
      <c r="G19" s="102" t="s">
        <v>82</v>
      </c>
      <c r="H19" s="96"/>
      <c r="I19" s="96"/>
      <c r="J19" s="96"/>
      <c r="K19" s="117"/>
      <c r="M19" s="49"/>
    </row>
    <row r="20" spans="1:13" x14ac:dyDescent="0.2">
      <c r="B20" s="119">
        <v>11</v>
      </c>
      <c r="C20" s="88" t="s">
        <v>83</v>
      </c>
      <c r="D20" s="340">
        <f>100%/3/11</f>
        <v>3.03030303030303E-2</v>
      </c>
      <c r="E20" s="341"/>
      <c r="F20" s="45"/>
      <c r="G20" s="102" t="s">
        <v>84</v>
      </c>
      <c r="H20" s="96"/>
      <c r="I20" s="96"/>
      <c r="J20" s="96"/>
      <c r="K20" s="117"/>
      <c r="M20" s="49"/>
    </row>
    <row r="21" spans="1:13" ht="13.5" thickBot="1" x14ac:dyDescent="0.25">
      <c r="B21" s="119">
        <v>12</v>
      </c>
      <c r="C21" s="88" t="s">
        <v>85</v>
      </c>
      <c r="D21" s="340">
        <v>1.3899999999999999E-2</v>
      </c>
      <c r="E21" s="341"/>
      <c r="F21" s="45"/>
      <c r="G21" s="110" t="s">
        <v>86</v>
      </c>
      <c r="H21" s="97"/>
      <c r="I21" s="97"/>
      <c r="J21" s="97"/>
      <c r="K21" s="121"/>
      <c r="M21" s="49"/>
    </row>
    <row r="22" spans="1:13" ht="13.5" thickBot="1" x14ac:dyDescent="0.25">
      <c r="B22" s="119">
        <v>13</v>
      </c>
      <c r="C22" s="91" t="s">
        <v>87</v>
      </c>
      <c r="D22" s="340">
        <v>2.0000000000000001E-4</v>
      </c>
      <c r="E22" s="341"/>
      <c r="F22" s="45"/>
      <c r="G22" s="110" t="s">
        <v>88</v>
      </c>
      <c r="H22" s="97"/>
      <c r="I22" s="97"/>
      <c r="J22" s="97"/>
      <c r="K22" s="117"/>
      <c r="M22" s="49"/>
    </row>
    <row r="23" spans="1:13" ht="13.5" thickBot="1" x14ac:dyDescent="0.25">
      <c r="B23" s="119">
        <v>14</v>
      </c>
      <c r="C23" s="88" t="s">
        <v>89</v>
      </c>
      <c r="D23" s="340">
        <v>2.8E-3</v>
      </c>
      <c r="E23" s="341"/>
      <c r="F23" s="45"/>
      <c r="G23" s="111" t="s">
        <v>90</v>
      </c>
      <c r="H23" s="112"/>
      <c r="I23" s="113"/>
      <c r="J23" s="113"/>
      <c r="K23" s="122"/>
      <c r="M23" s="49"/>
    </row>
    <row r="24" spans="1:13" ht="13.5" thickTop="1" x14ac:dyDescent="0.2">
      <c r="A24" s="114"/>
      <c r="B24" s="119">
        <v>15</v>
      </c>
      <c r="C24" s="88" t="s">
        <v>91</v>
      </c>
      <c r="D24" s="340">
        <v>2.9999999999999997E-4</v>
      </c>
      <c r="E24" s="341"/>
      <c r="F24" s="45"/>
      <c r="G24" s="45"/>
      <c r="H24" s="45"/>
      <c r="I24" s="46"/>
      <c r="J24" s="46"/>
      <c r="M24" s="49"/>
    </row>
    <row r="25" spans="1:13" ht="13.5" thickBot="1" x14ac:dyDescent="0.25">
      <c r="A25" s="114"/>
      <c r="B25" s="342" t="s">
        <v>92</v>
      </c>
      <c r="C25" s="343"/>
      <c r="D25" s="344">
        <f>SUM(D18:D24)</f>
        <v>0.22932121212121212</v>
      </c>
      <c r="E25" s="345"/>
      <c r="F25" s="51"/>
      <c r="G25" s="45"/>
      <c r="H25" s="45"/>
      <c r="I25" s="46"/>
      <c r="J25" s="46"/>
      <c r="M25" s="49"/>
    </row>
    <row r="26" spans="1:13" x14ac:dyDescent="0.2">
      <c r="B26" s="346" t="s">
        <v>93</v>
      </c>
      <c r="C26" s="347"/>
      <c r="D26" s="347" t="s">
        <v>36</v>
      </c>
      <c r="E26" s="348"/>
      <c r="F26" s="51"/>
      <c r="G26" s="45"/>
      <c r="H26" s="45"/>
      <c r="I26" s="46"/>
      <c r="J26" s="46"/>
      <c r="M26" s="49"/>
    </row>
    <row r="27" spans="1:13" x14ac:dyDescent="0.2">
      <c r="B27" s="119">
        <v>16</v>
      </c>
      <c r="C27" s="91" t="s">
        <v>94</v>
      </c>
      <c r="D27" s="340">
        <v>4.1999999999999997E-3</v>
      </c>
      <c r="E27" s="341"/>
      <c r="F27" s="45"/>
      <c r="G27" s="46"/>
      <c r="H27" s="46"/>
      <c r="I27" s="69" t="s">
        <v>61</v>
      </c>
      <c r="J27" s="46"/>
      <c r="M27" s="49"/>
    </row>
    <row r="28" spans="1:13" x14ac:dyDescent="0.2">
      <c r="B28" s="119">
        <v>17</v>
      </c>
      <c r="C28" s="91" t="s">
        <v>95</v>
      </c>
      <c r="D28" s="340">
        <v>4.0000000000000002E-4</v>
      </c>
      <c r="E28" s="341"/>
      <c r="F28" s="45"/>
      <c r="M28" s="49"/>
    </row>
    <row r="29" spans="1:13" x14ac:dyDescent="0.2">
      <c r="B29" s="119">
        <v>18</v>
      </c>
      <c r="C29" s="88" t="s">
        <v>96</v>
      </c>
      <c r="D29" s="340">
        <v>8.0000000000000004E-4</v>
      </c>
      <c r="E29" s="341"/>
      <c r="F29" s="45"/>
      <c r="M29" s="49"/>
    </row>
    <row r="30" spans="1:13" x14ac:dyDescent="0.2">
      <c r="B30" s="119">
        <v>19</v>
      </c>
      <c r="C30" s="88" t="s">
        <v>97</v>
      </c>
      <c r="D30" s="340">
        <v>2.8799999999999999E-2</v>
      </c>
      <c r="E30" s="341"/>
      <c r="F30" s="45"/>
      <c r="M30" s="49"/>
    </row>
    <row r="31" spans="1:13" ht="13.5" thickBot="1" x14ac:dyDescent="0.25">
      <c r="B31" s="342" t="s">
        <v>98</v>
      </c>
      <c r="C31" s="343"/>
      <c r="D31" s="344">
        <f>SUM(D27:D30)</f>
        <v>3.4200000000000001E-2</v>
      </c>
      <c r="E31" s="345"/>
      <c r="F31" s="45"/>
      <c r="M31" s="49"/>
    </row>
    <row r="32" spans="1:13" x14ac:dyDescent="0.2">
      <c r="B32" s="346" t="s">
        <v>99</v>
      </c>
      <c r="C32" s="347"/>
      <c r="D32" s="347" t="s">
        <v>36</v>
      </c>
      <c r="E32" s="348"/>
      <c r="F32" s="45"/>
      <c r="G32" s="52"/>
      <c r="M32" s="49"/>
    </row>
    <row r="33" spans="1:13" x14ac:dyDescent="0.2">
      <c r="B33" s="119">
        <v>20</v>
      </c>
      <c r="C33" s="91" t="s">
        <v>50</v>
      </c>
      <c r="D33" s="340">
        <f>D16*(D25-D20)</f>
        <v>7.9209236363636373E-2</v>
      </c>
      <c r="E33" s="341"/>
      <c r="F33" s="45"/>
      <c r="G33" s="52"/>
      <c r="M33" s="49"/>
    </row>
    <row r="34" spans="1:13" ht="13.5" thickBot="1" x14ac:dyDescent="0.25">
      <c r="B34" s="333" t="s">
        <v>100</v>
      </c>
      <c r="C34" s="334"/>
      <c r="D34" s="335">
        <f>SUM(D33)</f>
        <v>7.9209236363636373E-2</v>
      </c>
      <c r="E34" s="336"/>
      <c r="F34" s="45"/>
      <c r="M34" s="49"/>
    </row>
    <row r="35" spans="1:13" ht="13.5" customHeight="1" thickBot="1" x14ac:dyDescent="0.25">
      <c r="B35" s="337" t="s">
        <v>101</v>
      </c>
      <c r="C35" s="338"/>
      <c r="D35" s="339"/>
      <c r="E35" s="120">
        <f>(D16+D25+D31+D34)</f>
        <v>0.74073044848484859</v>
      </c>
      <c r="F35" s="45"/>
      <c r="M35" s="49"/>
    </row>
    <row r="36" spans="1:13" ht="13.5" thickTop="1" x14ac:dyDescent="0.2">
      <c r="B36" s="45" t="s">
        <v>102</v>
      </c>
      <c r="C36" s="45"/>
      <c r="D36" s="45"/>
      <c r="E36" s="45"/>
      <c r="F36" s="45"/>
      <c r="M36" s="49"/>
    </row>
    <row r="37" spans="1:13" x14ac:dyDescent="0.2">
      <c r="A37" s="53"/>
      <c r="B37" s="45" t="s">
        <v>51</v>
      </c>
      <c r="C37" s="45"/>
      <c r="D37" s="45"/>
      <c r="E37" s="45"/>
      <c r="F37" s="45"/>
      <c r="M37" s="49"/>
    </row>
    <row r="38" spans="1:13" x14ac:dyDescent="0.2">
      <c r="A38" s="53"/>
      <c r="M38" s="49"/>
    </row>
    <row r="39" spans="1:13" x14ac:dyDescent="0.2">
      <c r="A39" s="53"/>
      <c r="M39" s="49"/>
    </row>
    <row r="40" spans="1:13" x14ac:dyDescent="0.2">
      <c r="A40" s="53"/>
      <c r="M40" s="49"/>
    </row>
    <row r="41" spans="1:13" x14ac:dyDescent="0.2">
      <c r="A41" s="53"/>
      <c r="M41" s="49"/>
    </row>
    <row r="42" spans="1:13" x14ac:dyDescent="0.2">
      <c r="A42" s="53"/>
      <c r="C42" s="53"/>
      <c r="M42" s="49"/>
    </row>
    <row r="43" spans="1:13" x14ac:dyDescent="0.2">
      <c r="A43" s="53"/>
      <c r="M43" s="49"/>
    </row>
    <row r="44" spans="1:13" x14ac:dyDescent="0.2">
      <c r="A44" s="53"/>
      <c r="M44" s="49"/>
    </row>
    <row r="45" spans="1:13" ht="13.5" customHeight="1" x14ac:dyDescent="0.2">
      <c r="A45" s="53"/>
      <c r="M45" s="49"/>
    </row>
    <row r="46" spans="1:13" x14ac:dyDescent="0.2">
      <c r="M46" s="49"/>
    </row>
    <row r="47" spans="1:13" x14ac:dyDescent="0.2">
      <c r="M47" s="49"/>
    </row>
    <row r="48" spans="1:13" x14ac:dyDescent="0.2">
      <c r="M48" s="49"/>
    </row>
    <row r="49" spans="13:13" x14ac:dyDescent="0.2">
      <c r="M49" s="49"/>
    </row>
    <row r="50" spans="13:13" x14ac:dyDescent="0.2">
      <c r="M50" s="49"/>
    </row>
    <row r="51" spans="13:13" x14ac:dyDescent="0.2">
      <c r="M51" s="49"/>
    </row>
    <row r="52" spans="13:13" x14ac:dyDescent="0.2">
      <c r="M52" s="49"/>
    </row>
    <row r="53" spans="13:13" x14ac:dyDescent="0.2">
      <c r="M53" s="49"/>
    </row>
    <row r="54" spans="13:13" x14ac:dyDescent="0.2">
      <c r="M54" s="49"/>
    </row>
    <row r="55" spans="13:13" x14ac:dyDescent="0.2">
      <c r="M55" s="49"/>
    </row>
    <row r="56" spans="13:13" x14ac:dyDescent="0.2">
      <c r="M56" s="49"/>
    </row>
    <row r="57" spans="13:13" x14ac:dyDescent="0.2">
      <c r="M57" s="49"/>
    </row>
    <row r="58" spans="13:13" x14ac:dyDescent="0.2">
      <c r="M58" s="49"/>
    </row>
    <row r="59" spans="13:13" x14ac:dyDescent="0.2">
      <c r="M59" s="49"/>
    </row>
    <row r="60" spans="13:13" x14ac:dyDescent="0.2">
      <c r="M60" s="49"/>
    </row>
    <row r="61" spans="13:13" x14ac:dyDescent="0.2">
      <c r="M61" s="49"/>
    </row>
    <row r="62" spans="13:13" x14ac:dyDescent="0.2">
      <c r="M62" s="49"/>
    </row>
    <row r="63" spans="13:13" x14ac:dyDescent="0.2">
      <c r="M63" s="49"/>
    </row>
    <row r="64" spans="13:13" x14ac:dyDescent="0.2">
      <c r="M64" s="49"/>
    </row>
    <row r="65" spans="13:13" x14ac:dyDescent="0.2">
      <c r="M65" s="49"/>
    </row>
    <row r="66" spans="13:13" x14ac:dyDescent="0.2">
      <c r="M66" s="49"/>
    </row>
    <row r="67" spans="13:13" x14ac:dyDescent="0.2">
      <c r="M67" s="49"/>
    </row>
    <row r="68" spans="13:13" x14ac:dyDescent="0.2">
      <c r="M68" s="49"/>
    </row>
    <row r="69" spans="13:13" x14ac:dyDescent="0.2">
      <c r="M69" s="49"/>
    </row>
    <row r="70" spans="13:13" x14ac:dyDescent="0.2">
      <c r="M70" s="49"/>
    </row>
    <row r="71" spans="13:13" x14ac:dyDescent="0.2">
      <c r="M71" s="49"/>
    </row>
    <row r="72" spans="13:13" x14ac:dyDescent="0.2">
      <c r="M72" s="49"/>
    </row>
    <row r="73" spans="13:13" x14ac:dyDescent="0.2">
      <c r="M73" s="49"/>
    </row>
    <row r="74" spans="13:13" x14ac:dyDescent="0.2">
      <c r="M74" s="49"/>
    </row>
    <row r="75" spans="13:13" x14ac:dyDescent="0.2">
      <c r="M75" s="49"/>
    </row>
  </sheetData>
  <mergeCells count="51">
    <mergeCell ref="K5:K6"/>
    <mergeCell ref="B2:K2"/>
    <mergeCell ref="D9:E9"/>
    <mergeCell ref="G9:H9"/>
    <mergeCell ref="B4:E4"/>
    <mergeCell ref="G4:J4"/>
    <mergeCell ref="B5:B6"/>
    <mergeCell ref="C5:C6"/>
    <mergeCell ref="D5:E5"/>
    <mergeCell ref="G5:I6"/>
    <mergeCell ref="J5:J6"/>
    <mergeCell ref="B7:C7"/>
    <mergeCell ref="D7:E7"/>
    <mergeCell ref="G7:I7"/>
    <mergeCell ref="D8:E8"/>
    <mergeCell ref="G8:H8"/>
    <mergeCell ref="D10:E10"/>
    <mergeCell ref="D11:E11"/>
    <mergeCell ref="D12:E12"/>
    <mergeCell ref="D13:E13"/>
    <mergeCell ref="D14:E14"/>
    <mergeCell ref="D23:E23"/>
    <mergeCell ref="D24:E24"/>
    <mergeCell ref="G15:I15"/>
    <mergeCell ref="B16:C16"/>
    <mergeCell ref="D16:E16"/>
    <mergeCell ref="G16:H16"/>
    <mergeCell ref="B17:C17"/>
    <mergeCell ref="D17:E17"/>
    <mergeCell ref="D15:E15"/>
    <mergeCell ref="D18:E18"/>
    <mergeCell ref="D19:E19"/>
    <mergeCell ref="D20:E20"/>
    <mergeCell ref="D21:E21"/>
    <mergeCell ref="D22:E22"/>
    <mergeCell ref="B25:C25"/>
    <mergeCell ref="D25:E25"/>
    <mergeCell ref="B26:C26"/>
    <mergeCell ref="D26:E26"/>
    <mergeCell ref="D33:E33"/>
    <mergeCell ref="D27:E27"/>
    <mergeCell ref="B34:C34"/>
    <mergeCell ref="D34:E34"/>
    <mergeCell ref="B35:D35"/>
    <mergeCell ref="D28:E28"/>
    <mergeCell ref="D29:E29"/>
    <mergeCell ref="D30:E30"/>
    <mergeCell ref="B31:C31"/>
    <mergeCell ref="D31:E31"/>
    <mergeCell ref="B32:C32"/>
    <mergeCell ref="D32:E32"/>
  </mergeCells>
  <pageMargins left="0.78740157480314965" right="0.78740157480314965" top="0.98425196850393704" bottom="0.98425196850393704" header="0.51181102362204722" footer="0.51181102362204722"/>
  <pageSetup paperSize="9" scale="68" orientation="landscape" r:id="rId1"/>
  <headerFooter alignWithMargins="0">
    <oddHeader xml:space="preserve">&amp;C
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59999389629810485"/>
  </sheetPr>
  <dimension ref="B2:F18"/>
  <sheetViews>
    <sheetView topLeftCell="A10" workbookViewId="0">
      <selection activeCell="B9" sqref="B9"/>
    </sheetView>
  </sheetViews>
  <sheetFormatPr defaultRowHeight="15" x14ac:dyDescent="0.25"/>
  <cols>
    <col min="3" max="3" width="15.140625" customWidth="1"/>
    <col min="4" max="4" width="38.42578125" customWidth="1"/>
    <col min="5" max="5" width="20.5703125" customWidth="1"/>
    <col min="6" max="6" width="19.42578125" customWidth="1"/>
  </cols>
  <sheetData>
    <row r="2" spans="2:6" x14ac:dyDescent="0.25">
      <c r="B2" s="376" t="s">
        <v>178</v>
      </c>
      <c r="C2" s="376"/>
      <c r="D2" s="376"/>
      <c r="E2" s="376"/>
      <c r="F2" s="376"/>
    </row>
    <row r="3" spans="2:6" ht="51" x14ac:dyDescent="0.25">
      <c r="B3" s="179" t="s">
        <v>46</v>
      </c>
      <c r="C3" s="180" t="s">
        <v>183</v>
      </c>
      <c r="D3" s="180" t="s">
        <v>172</v>
      </c>
      <c r="E3" s="180" t="s">
        <v>59</v>
      </c>
      <c r="F3" s="180" t="s">
        <v>173</v>
      </c>
    </row>
    <row r="4" spans="2:6" ht="25.5" x14ac:dyDescent="0.25">
      <c r="B4" s="176">
        <v>1</v>
      </c>
      <c r="C4" s="173">
        <v>24</v>
      </c>
      <c r="D4" s="174" t="s">
        <v>198</v>
      </c>
      <c r="E4" s="252">
        <v>44.9</v>
      </c>
      <c r="F4" s="252">
        <f>E4*C4</f>
        <v>1077.5999999999999</v>
      </c>
    </row>
    <row r="5" spans="2:6" ht="38.25" x14ac:dyDescent="0.25">
      <c r="B5" s="176">
        <v>2</v>
      </c>
      <c r="C5" s="173">
        <v>16</v>
      </c>
      <c r="D5" s="174" t="s">
        <v>199</v>
      </c>
      <c r="E5" s="252">
        <v>58.9</v>
      </c>
      <c r="F5" s="252">
        <f t="shared" ref="F5:F6" si="0">E5*C5</f>
        <v>942.4</v>
      </c>
    </row>
    <row r="6" spans="2:6" ht="38.25" x14ac:dyDescent="0.25">
      <c r="B6" s="176">
        <v>4</v>
      </c>
      <c r="C6" s="173">
        <v>24</v>
      </c>
      <c r="D6" s="175" t="s">
        <v>200</v>
      </c>
      <c r="E6" s="252">
        <v>15.9</v>
      </c>
      <c r="F6" s="252">
        <f t="shared" si="0"/>
        <v>381.6</v>
      </c>
    </row>
    <row r="7" spans="2:6" ht="15" customHeight="1" x14ac:dyDescent="0.25">
      <c r="B7" s="380" t="s">
        <v>176</v>
      </c>
      <c r="C7" s="381"/>
      <c r="D7" s="381"/>
      <c r="E7" s="382"/>
      <c r="F7" s="177">
        <f>SUM(F4:F6)</f>
        <v>2401.6</v>
      </c>
    </row>
    <row r="8" spans="2:6" ht="15" customHeight="1" x14ac:dyDescent="0.25">
      <c r="B8" s="377" t="s">
        <v>177</v>
      </c>
      <c r="C8" s="378"/>
      <c r="D8" s="378"/>
      <c r="E8" s="379"/>
      <c r="F8" s="178">
        <f>F7/12</f>
        <v>200.13333333333333</v>
      </c>
    </row>
    <row r="11" spans="2:6" x14ac:dyDescent="0.25">
      <c r="B11" s="376" t="s">
        <v>184</v>
      </c>
      <c r="C11" s="376"/>
      <c r="D11" s="376"/>
      <c r="E11" s="376"/>
      <c r="F11" s="376"/>
    </row>
    <row r="12" spans="2:6" ht="57" customHeight="1" x14ac:dyDescent="0.25">
      <c r="B12" s="183" t="s">
        <v>182</v>
      </c>
      <c r="C12" s="180" t="s">
        <v>183</v>
      </c>
      <c r="D12" s="183" t="s">
        <v>179</v>
      </c>
      <c r="E12" s="180" t="s">
        <v>59</v>
      </c>
      <c r="F12" s="180" t="s">
        <v>173</v>
      </c>
    </row>
    <row r="13" spans="2:6" ht="38.25" x14ac:dyDescent="0.25">
      <c r="B13" s="182">
        <v>1</v>
      </c>
      <c r="C13" s="182">
        <v>3</v>
      </c>
      <c r="D13" s="182" t="s">
        <v>180</v>
      </c>
      <c r="E13" s="252">
        <v>52.9</v>
      </c>
      <c r="F13" s="252">
        <f>E13*C13</f>
        <v>158.69999999999999</v>
      </c>
    </row>
    <row r="14" spans="2:6" ht="76.5" x14ac:dyDescent="0.25">
      <c r="B14" s="182">
        <v>2</v>
      </c>
      <c r="C14" s="182">
        <v>2</v>
      </c>
      <c r="D14" s="182" t="s">
        <v>181</v>
      </c>
      <c r="E14" s="252">
        <v>58.9</v>
      </c>
      <c r="F14" s="252">
        <f t="shared" ref="F14:F16" si="1">E14*C14</f>
        <v>117.8</v>
      </c>
    </row>
    <row r="15" spans="2:6" ht="25.5" x14ac:dyDescent="0.25">
      <c r="B15" s="182">
        <v>3</v>
      </c>
      <c r="C15" s="182">
        <v>1</v>
      </c>
      <c r="D15" s="182" t="s">
        <v>174</v>
      </c>
      <c r="E15" s="253">
        <v>99.9</v>
      </c>
      <c r="F15" s="253">
        <f t="shared" si="1"/>
        <v>99.9</v>
      </c>
    </row>
    <row r="16" spans="2:6" ht="25.5" x14ac:dyDescent="0.25">
      <c r="B16" s="182">
        <v>4</v>
      </c>
      <c r="C16" s="182">
        <v>3</v>
      </c>
      <c r="D16" s="182" t="s">
        <v>175</v>
      </c>
      <c r="E16" s="252">
        <v>15.9</v>
      </c>
      <c r="F16" s="252">
        <f t="shared" si="1"/>
        <v>47.7</v>
      </c>
    </row>
    <row r="17" spans="2:6" x14ac:dyDescent="0.25">
      <c r="B17" s="380" t="s">
        <v>176</v>
      </c>
      <c r="C17" s="381"/>
      <c r="D17" s="381"/>
      <c r="E17" s="382"/>
      <c r="F17" s="177">
        <f>SUM(F13:F16)</f>
        <v>424.09999999999997</v>
      </c>
    </row>
    <row r="18" spans="2:6" x14ac:dyDescent="0.25">
      <c r="B18" s="377" t="s">
        <v>177</v>
      </c>
      <c r="C18" s="378"/>
      <c r="D18" s="378"/>
      <c r="E18" s="379"/>
      <c r="F18" s="178">
        <f>F17/12</f>
        <v>35.341666666666661</v>
      </c>
    </row>
  </sheetData>
  <mergeCells count="6">
    <mergeCell ref="B2:F2"/>
    <mergeCell ref="B18:E18"/>
    <mergeCell ref="B11:F11"/>
    <mergeCell ref="B17:E17"/>
    <mergeCell ref="B7:E7"/>
    <mergeCell ref="B8:E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59999389629810485"/>
  </sheetPr>
  <dimension ref="B4:H9"/>
  <sheetViews>
    <sheetView workbookViewId="0">
      <selection activeCell="J8" sqref="J8"/>
    </sheetView>
  </sheetViews>
  <sheetFormatPr defaultRowHeight="15" x14ac:dyDescent="0.25"/>
  <cols>
    <col min="2" max="2" width="9.28515625" bestFit="1" customWidth="1"/>
    <col min="3" max="3" width="25.7109375" customWidth="1"/>
    <col min="4" max="4" width="14" customWidth="1"/>
    <col min="7" max="7" width="12.5703125" bestFit="1" customWidth="1"/>
    <col min="8" max="8" width="14.28515625" bestFit="1" customWidth="1"/>
  </cols>
  <sheetData>
    <row r="4" spans="2:8" ht="38.25" x14ac:dyDescent="0.25">
      <c r="B4" s="181" t="s">
        <v>46</v>
      </c>
      <c r="C4" s="181" t="s">
        <v>192</v>
      </c>
      <c r="D4" s="181" t="s">
        <v>185</v>
      </c>
      <c r="E4" s="181" t="s">
        <v>193</v>
      </c>
      <c r="F4" s="181" t="s">
        <v>194</v>
      </c>
      <c r="G4" s="181" t="s">
        <v>25</v>
      </c>
      <c r="H4" s="181" t="s">
        <v>195</v>
      </c>
    </row>
    <row r="5" spans="2:8" ht="51" x14ac:dyDescent="0.25">
      <c r="B5" s="182">
        <v>1</v>
      </c>
      <c r="C5" s="182" t="s">
        <v>186</v>
      </c>
      <c r="D5" s="182" t="s">
        <v>187</v>
      </c>
      <c r="E5" s="182" t="s">
        <v>188</v>
      </c>
      <c r="F5" s="182">
        <v>16</v>
      </c>
      <c r="G5" s="254">
        <v>8.52</v>
      </c>
      <c r="H5" s="254">
        <f>F5*G5</f>
        <v>136.32</v>
      </c>
    </row>
    <row r="6" spans="2:8" ht="51" x14ac:dyDescent="0.25">
      <c r="B6" s="182">
        <v>2</v>
      </c>
      <c r="C6" s="182" t="s">
        <v>189</v>
      </c>
      <c r="D6" s="182" t="s">
        <v>187</v>
      </c>
      <c r="E6" s="182" t="s">
        <v>188</v>
      </c>
      <c r="F6" s="182">
        <v>8</v>
      </c>
      <c r="G6" s="254">
        <v>10.26</v>
      </c>
      <c r="H6" s="254">
        <f t="shared" ref="H6:H8" si="0">F6*G6</f>
        <v>82.08</v>
      </c>
    </row>
    <row r="7" spans="2:8" ht="51" x14ac:dyDescent="0.25">
      <c r="B7" s="182">
        <v>3</v>
      </c>
      <c r="C7" s="182" t="s">
        <v>190</v>
      </c>
      <c r="D7" s="182" t="s">
        <v>187</v>
      </c>
      <c r="E7" s="182" t="s">
        <v>188</v>
      </c>
      <c r="F7" s="182">
        <v>8</v>
      </c>
      <c r="G7" s="254">
        <v>69</v>
      </c>
      <c r="H7" s="254">
        <f t="shared" si="0"/>
        <v>552</v>
      </c>
    </row>
    <row r="8" spans="2:8" ht="89.25" x14ac:dyDescent="0.25">
      <c r="B8" s="182">
        <v>4</v>
      </c>
      <c r="C8" s="182" t="s">
        <v>201</v>
      </c>
      <c r="D8" s="182" t="s">
        <v>187</v>
      </c>
      <c r="E8" s="182" t="s">
        <v>188</v>
      </c>
      <c r="F8" s="182">
        <v>8</v>
      </c>
      <c r="G8" s="254">
        <v>54.2</v>
      </c>
      <c r="H8" s="254">
        <f t="shared" si="0"/>
        <v>433.6</v>
      </c>
    </row>
    <row r="9" spans="2:8" x14ac:dyDescent="0.25">
      <c r="B9" s="383" t="s">
        <v>191</v>
      </c>
      <c r="C9" s="383"/>
      <c r="D9" s="383"/>
      <c r="E9" s="383"/>
      <c r="F9" s="383"/>
      <c r="G9" s="383"/>
      <c r="H9" s="184">
        <f>SUM(H5:H8)</f>
        <v>1204</v>
      </c>
    </row>
  </sheetData>
  <mergeCells count="1">
    <mergeCell ref="B9:G9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0.59999389629810485"/>
    <pageSetUpPr fitToPage="1"/>
  </sheetPr>
  <dimension ref="A2:R36"/>
  <sheetViews>
    <sheetView showGridLines="0" view="pageLayout" zoomScale="70" zoomScaleNormal="60" zoomScaleSheetLayoutView="66" zoomScalePageLayoutView="70" workbookViewId="0">
      <selection activeCell="O10" sqref="O10"/>
    </sheetView>
  </sheetViews>
  <sheetFormatPr defaultRowHeight="15" x14ac:dyDescent="0.2"/>
  <cols>
    <col min="1" max="1" width="9.140625" style="63"/>
    <col min="2" max="2" width="28.42578125" style="63" customWidth="1"/>
    <col min="3" max="3" width="21.5703125" style="63" customWidth="1"/>
    <col min="4" max="4" width="20" style="63" customWidth="1"/>
    <col min="5" max="5" width="25.28515625" style="63" customWidth="1"/>
    <col min="6" max="6" width="23.28515625" style="63" customWidth="1"/>
    <col min="7" max="8" width="17.85546875" style="63" customWidth="1"/>
    <col min="9" max="9" width="20.42578125" style="63" customWidth="1"/>
    <col min="10" max="10" width="21.140625" style="63" customWidth="1"/>
    <col min="11" max="11" width="17.140625" style="63" customWidth="1"/>
    <col min="12" max="12" width="19.5703125" style="63" customWidth="1"/>
    <col min="13" max="13" width="22.5703125" style="63" customWidth="1"/>
    <col min="14" max="14" width="17.7109375" style="63" customWidth="1"/>
    <col min="15" max="15" width="23.28515625" style="63" customWidth="1"/>
    <col min="16" max="16" width="26.85546875" style="63" customWidth="1"/>
    <col min="17" max="17" width="23.28515625" style="63" customWidth="1"/>
    <col min="18" max="18" width="25.140625" style="63" customWidth="1"/>
    <col min="19" max="19" width="9.140625" style="63"/>
    <col min="20" max="20" width="21.140625" style="63" bestFit="1" customWidth="1"/>
    <col min="21" max="16384" width="9.140625" style="63"/>
  </cols>
  <sheetData>
    <row r="2" spans="1:18" ht="15.75" thickBot="1" x14ac:dyDescent="0.25"/>
    <row r="3" spans="1:18" ht="16.5" customHeight="1" thickTop="1" x14ac:dyDescent="0.2">
      <c r="A3" s="129"/>
      <c r="B3" s="385" t="s">
        <v>114</v>
      </c>
      <c r="C3" s="386"/>
      <c r="D3" s="386"/>
      <c r="E3" s="386"/>
      <c r="F3" s="386"/>
      <c r="G3" s="386"/>
      <c r="H3" s="386"/>
      <c r="I3" s="386"/>
      <c r="J3" s="386"/>
      <c r="K3" s="386"/>
      <c r="L3" s="386"/>
      <c r="M3" s="386"/>
      <c r="N3" s="386"/>
      <c r="O3" s="387"/>
    </row>
    <row r="4" spans="1:18" ht="15.75" customHeight="1" thickBot="1" x14ac:dyDescent="0.25">
      <c r="A4" s="129"/>
      <c r="B4" s="388"/>
      <c r="C4" s="389"/>
      <c r="D4" s="389"/>
      <c r="E4" s="389"/>
      <c r="F4" s="389"/>
      <c r="G4" s="389"/>
      <c r="H4" s="389"/>
      <c r="I4" s="389"/>
      <c r="J4" s="389"/>
      <c r="K4" s="389"/>
      <c r="L4" s="389"/>
      <c r="M4" s="389"/>
      <c r="N4" s="389"/>
      <c r="O4" s="390"/>
      <c r="P4" s="64"/>
      <c r="Q4" s="64"/>
      <c r="R4" s="64"/>
    </row>
    <row r="5" spans="1:18" ht="32.25" customHeight="1" thickTop="1" x14ac:dyDescent="0.2">
      <c r="B5" s="391" t="s">
        <v>111</v>
      </c>
      <c r="C5" s="393" t="s">
        <v>1</v>
      </c>
      <c r="D5" s="393"/>
      <c r="E5" s="393"/>
      <c r="F5" s="393"/>
      <c r="G5" s="393"/>
      <c r="H5" s="393"/>
      <c r="I5" s="393" t="s">
        <v>2</v>
      </c>
      <c r="J5" s="393"/>
      <c r="K5" s="393"/>
      <c r="L5" s="384" t="s">
        <v>115</v>
      </c>
      <c r="M5" s="384" t="s">
        <v>116</v>
      </c>
      <c r="N5" s="384" t="s">
        <v>5</v>
      </c>
      <c r="O5" s="394" t="s">
        <v>203</v>
      </c>
      <c r="P5" s="66"/>
    </row>
    <row r="6" spans="1:18" ht="101.25" customHeight="1" x14ac:dyDescent="0.2">
      <c r="B6" s="392"/>
      <c r="C6" s="384" t="s">
        <v>8</v>
      </c>
      <c r="D6" s="384" t="s">
        <v>117</v>
      </c>
      <c r="E6" s="384" t="s">
        <v>118</v>
      </c>
      <c r="F6" s="384" t="s">
        <v>119</v>
      </c>
      <c r="G6" s="384" t="s">
        <v>120</v>
      </c>
      <c r="H6" s="384" t="s">
        <v>121</v>
      </c>
      <c r="I6" s="384" t="s">
        <v>122</v>
      </c>
      <c r="J6" s="384" t="s">
        <v>123</v>
      </c>
      <c r="K6" s="384" t="s">
        <v>124</v>
      </c>
      <c r="L6" s="384"/>
      <c r="M6" s="384"/>
      <c r="N6" s="384"/>
      <c r="O6" s="395"/>
      <c r="P6" s="66"/>
    </row>
    <row r="7" spans="1:18" ht="18" customHeight="1" x14ac:dyDescent="0.2">
      <c r="B7" s="392"/>
      <c r="C7" s="384"/>
      <c r="D7" s="384"/>
      <c r="E7" s="384"/>
      <c r="F7" s="384"/>
      <c r="G7" s="384"/>
      <c r="H7" s="384"/>
      <c r="I7" s="384"/>
      <c r="J7" s="384"/>
      <c r="K7" s="384"/>
      <c r="L7" s="384"/>
      <c r="M7" s="384"/>
      <c r="N7" s="384"/>
      <c r="O7" s="395"/>
      <c r="P7" s="66"/>
    </row>
    <row r="8" spans="1:18" ht="50.25" customHeight="1" x14ac:dyDescent="0.2">
      <c r="B8" s="392"/>
      <c r="C8" s="384"/>
      <c r="D8" s="384"/>
      <c r="E8" s="384"/>
      <c r="F8" s="384"/>
      <c r="G8" s="384"/>
      <c r="H8" s="384"/>
      <c r="I8" s="384"/>
      <c r="J8" s="384"/>
      <c r="K8" s="384"/>
      <c r="L8" s="384"/>
      <c r="M8" s="384"/>
      <c r="N8" s="384"/>
      <c r="O8" s="395"/>
      <c r="P8" s="66"/>
    </row>
    <row r="9" spans="1:18" ht="42.75" customHeight="1" x14ac:dyDescent="0.2">
      <c r="B9" s="392"/>
      <c r="C9" s="384"/>
      <c r="D9" s="124">
        <v>8.3299999999999999E-2</v>
      </c>
      <c r="E9" s="124">
        <v>8.3299999999999999E-2</v>
      </c>
      <c r="F9" s="124">
        <v>2.7799999999999998E-2</v>
      </c>
      <c r="G9" s="124">
        <f>'Anexo IIC - Encargos 2º ano'!D16</f>
        <v>0.39800000000000008</v>
      </c>
      <c r="H9" s="384"/>
      <c r="I9" s="124" t="s">
        <v>60</v>
      </c>
      <c r="J9" s="124" t="s">
        <v>60</v>
      </c>
      <c r="K9" s="384"/>
      <c r="L9" s="384"/>
      <c r="M9" s="125">
        <f>'Anexo IIC - Encargos 2º ano'!K15</f>
        <v>0.31020408163265345</v>
      </c>
      <c r="N9" s="384"/>
      <c r="O9" s="395"/>
    </row>
    <row r="10" spans="1:18" ht="25.5" x14ac:dyDescent="0.2">
      <c r="A10" s="130"/>
      <c r="B10" s="131" t="str">
        <f>'Anexo I Planilha 1º ano'!A8</f>
        <v>Carregamento de bens móveis
CBO 7832-10</v>
      </c>
      <c r="C10" s="132">
        <f>'Anexo I Planilha 1º ano'!D8</f>
        <v>1605.22</v>
      </c>
      <c r="D10" s="133">
        <f>C10*$D$9</f>
        <v>133.71482599999999</v>
      </c>
      <c r="E10" s="126">
        <f>C10*$E$9</f>
        <v>133.71482599999999</v>
      </c>
      <c r="F10" s="127">
        <f>$F$9*C10</f>
        <v>44.625115999999998</v>
      </c>
      <c r="G10" s="127">
        <f>($G$9*D10)+(E10*$G$9)</f>
        <v>106.43700149600001</v>
      </c>
      <c r="H10" s="127">
        <f>C10+D10+F10+G10+E10</f>
        <v>2023.7117694959998</v>
      </c>
      <c r="I10" s="127">
        <f>'Anexo IA HORAS,VT,Vl'!P6</f>
        <v>779</v>
      </c>
      <c r="J10" s="127">
        <f>'Anexo IA HORAS,VT,Vl'!I29</f>
        <v>129.18680000000001</v>
      </c>
      <c r="K10" s="127">
        <f>I10+J10</f>
        <v>908.18679999999995</v>
      </c>
      <c r="L10" s="127">
        <f>H10+K10</f>
        <v>2931.8985694959997</v>
      </c>
      <c r="M10" s="127">
        <f>L10*$M$9</f>
        <v>909.48690319059699</v>
      </c>
      <c r="N10" s="127">
        <f>L10+M10</f>
        <v>3841.3854726865966</v>
      </c>
      <c r="O10" s="128">
        <f>N10/220</f>
        <v>17.460843057666349</v>
      </c>
      <c r="P10" s="65"/>
    </row>
    <row r="11" spans="1:18" ht="26.25" thickBot="1" x14ac:dyDescent="0.25">
      <c r="A11" s="130"/>
      <c r="B11" s="134" t="str">
        <f>'Anexo I Planilha 1º ano'!A9</f>
        <v>Supervisão geral
 CBO 4101-05</v>
      </c>
      <c r="C11" s="135">
        <f>'Anexo I Planilha 1º ano'!D9</f>
        <v>3873.92</v>
      </c>
      <c r="D11" s="136">
        <f>C11*$D$9</f>
        <v>322.69753600000001</v>
      </c>
      <c r="E11" s="136">
        <f t="shared" ref="E11" si="0">C11*$E$9</f>
        <v>322.69753600000001</v>
      </c>
      <c r="F11" s="137">
        <f t="shared" ref="F11" si="1">$F$9*C11</f>
        <v>107.694976</v>
      </c>
      <c r="G11" s="137">
        <f t="shared" ref="G11" si="2">($G$9*D11)+(E11*$G$9)</f>
        <v>256.86723865600004</v>
      </c>
      <c r="H11" s="137">
        <f t="shared" ref="H11" si="3">C11+D11+F11+G11+E11</f>
        <v>4883.8772866559993</v>
      </c>
      <c r="I11" s="137">
        <f>'Anexo IA HORAS,VT,Vl'!P7</f>
        <v>779</v>
      </c>
      <c r="J11" s="137">
        <f>'Anexo IA HORAS,VT,Vl'!I30</f>
        <v>0</v>
      </c>
      <c r="K11" s="137">
        <f t="shared" ref="K11" si="4">I11+J11</f>
        <v>779</v>
      </c>
      <c r="L11" s="137">
        <f t="shared" ref="L11" si="5">H11+K11</f>
        <v>5662.8772866559993</v>
      </c>
      <c r="M11" s="137">
        <f t="shared" ref="M11" si="6">L11*$M$9</f>
        <v>1756.6476481055367</v>
      </c>
      <c r="N11" s="137">
        <f t="shared" ref="N11" si="7">L11+M11</f>
        <v>7419.5249347615363</v>
      </c>
      <c r="O11" s="128">
        <f>N11/220</f>
        <v>33.725113339825164</v>
      </c>
    </row>
    <row r="12" spans="1:18" ht="15.75" thickTop="1" x14ac:dyDescent="0.2">
      <c r="R12" s="65"/>
    </row>
    <row r="13" spans="1:18" ht="15.75" customHeight="1" x14ac:dyDescent="0.2"/>
    <row r="14" spans="1:18" ht="15" customHeight="1" x14ac:dyDescent="0.2"/>
    <row r="15" spans="1:18" ht="15" customHeight="1" x14ac:dyDescent="0.2"/>
    <row r="16" spans="1:18" ht="15" customHeight="1" x14ac:dyDescent="0.2"/>
    <row r="17" spans="8:8" ht="15" customHeight="1" x14ac:dyDescent="0.2"/>
    <row r="19" spans="8:8" ht="15.75" customHeight="1" x14ac:dyDescent="0.2"/>
    <row r="20" spans="8:8" ht="15.75" customHeight="1" x14ac:dyDescent="0.2"/>
    <row r="21" spans="8:8" ht="15.75" customHeight="1" x14ac:dyDescent="0.2"/>
    <row r="22" spans="8:8" ht="15" customHeight="1" x14ac:dyDescent="0.2">
      <c r="H22" s="66"/>
    </row>
    <row r="23" spans="8:8" ht="15" customHeight="1" x14ac:dyDescent="0.2"/>
    <row r="24" spans="8:8" ht="36" customHeight="1" x14ac:dyDescent="0.2"/>
    <row r="25" spans="8:8" ht="39.75" customHeight="1" x14ac:dyDescent="0.2"/>
    <row r="27" spans="8:8" ht="42" customHeight="1" x14ac:dyDescent="0.2"/>
    <row r="28" spans="8:8" ht="56.25" customHeight="1" x14ac:dyDescent="0.2"/>
    <row r="29" spans="8:8" ht="45.75" customHeight="1" x14ac:dyDescent="0.2"/>
    <row r="30" spans="8:8" ht="38.25" customHeight="1" x14ac:dyDescent="0.2"/>
    <row r="31" spans="8:8" ht="41.25" customHeight="1" x14ac:dyDescent="0.2"/>
    <row r="32" spans="8:8" ht="34.5" customHeight="1" x14ac:dyDescent="0.2"/>
    <row r="34" ht="36.75" customHeight="1" x14ac:dyDescent="0.2"/>
    <row r="35" ht="20.25" customHeight="1" x14ac:dyDescent="0.2"/>
    <row r="36" ht="24" customHeight="1" x14ac:dyDescent="0.2"/>
  </sheetData>
  <mergeCells count="17">
    <mergeCell ref="E6:E8"/>
    <mergeCell ref="F6:F8"/>
    <mergeCell ref="G6:G8"/>
    <mergeCell ref="H6:H9"/>
    <mergeCell ref="B3:O4"/>
    <mergeCell ref="B5:B9"/>
    <mergeCell ref="C5:H5"/>
    <mergeCell ref="I5:K5"/>
    <mergeCell ref="L5:L9"/>
    <mergeCell ref="M5:M8"/>
    <mergeCell ref="N5:N9"/>
    <mergeCell ref="O5:O9"/>
    <mergeCell ref="C6:C9"/>
    <mergeCell ref="D6:D8"/>
    <mergeCell ref="K6:K9"/>
    <mergeCell ref="I6:I8"/>
    <mergeCell ref="J6:J8"/>
  </mergeCells>
  <pageMargins left="0.51181102362204722" right="0.51181102362204722" top="0.78740157480314965" bottom="0.78740157480314965" header="0.31496062992125984" footer="0.31496062992125984"/>
  <pageSetup paperSize="9" scale="4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7" tint="0.59999389629810485"/>
  </sheetPr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7" tint="0.59999389629810485"/>
    <pageSetUpPr fitToPage="1"/>
  </sheetPr>
  <dimension ref="D2:O43"/>
  <sheetViews>
    <sheetView showGridLines="0" view="pageLayout" zoomScale="90" zoomScaleNormal="100" zoomScaleSheetLayoutView="120" zoomScalePageLayoutView="90" workbookViewId="0">
      <selection activeCell="F7" sqref="F7"/>
    </sheetView>
  </sheetViews>
  <sheetFormatPr defaultRowHeight="12" x14ac:dyDescent="0.2"/>
  <cols>
    <col min="1" max="3" width="9.140625" style="147"/>
    <col min="4" max="4" width="14" style="147" customWidth="1"/>
    <col min="5" max="5" width="16.140625" style="147" customWidth="1"/>
    <col min="6" max="6" width="12.85546875" style="147" customWidth="1"/>
    <col min="7" max="8" width="11" style="147" customWidth="1"/>
    <col min="9" max="9" width="12.7109375" style="147" customWidth="1"/>
    <col min="10" max="10" width="11" style="147" customWidth="1"/>
    <col min="11" max="11" width="13.28515625" style="147" customWidth="1"/>
    <col min="12" max="12" width="13.5703125" style="147" customWidth="1"/>
    <col min="13" max="13" width="11.140625" style="147" customWidth="1"/>
    <col min="14" max="14" width="14.140625" style="147" customWidth="1"/>
    <col min="15" max="15" width="14.85546875" style="147" customWidth="1"/>
    <col min="16" max="16" width="13.85546875" style="147" customWidth="1"/>
    <col min="17" max="18" width="14.42578125" style="147" customWidth="1"/>
    <col min="19" max="19" width="16.85546875" style="147" customWidth="1"/>
    <col min="20" max="20" width="14" style="147" customWidth="1"/>
    <col min="21" max="21" width="12.7109375" style="147" customWidth="1"/>
    <col min="22" max="22" width="15.5703125" style="147" customWidth="1"/>
    <col min="23" max="23" width="15.140625" style="147" customWidth="1"/>
    <col min="24" max="24" width="15" style="147" customWidth="1"/>
    <col min="25" max="25" width="18.28515625" style="147" customWidth="1"/>
    <col min="26" max="26" width="16.42578125" style="147" customWidth="1"/>
    <col min="27" max="16384" width="9.140625" style="147"/>
  </cols>
  <sheetData>
    <row r="2" spans="4:15" ht="27.75" customHeight="1" thickBot="1" x14ac:dyDescent="0.25">
      <c r="D2" s="146"/>
      <c r="E2" s="396" t="s">
        <v>159</v>
      </c>
      <c r="F2" s="396"/>
      <c r="G2" s="396"/>
      <c r="H2" s="396"/>
      <c r="I2" s="396"/>
      <c r="J2" s="396"/>
      <c r="K2" s="396"/>
      <c r="L2" s="396"/>
    </row>
    <row r="3" spans="4:15" ht="12.75" customHeight="1" thickTop="1" x14ac:dyDescent="0.2">
      <c r="D3" s="148"/>
      <c r="E3" s="397" t="s">
        <v>111</v>
      </c>
      <c r="F3" s="400" t="s">
        <v>8</v>
      </c>
      <c r="G3" s="400" t="s">
        <v>128</v>
      </c>
      <c r="H3" s="400" t="s">
        <v>141</v>
      </c>
      <c r="I3" s="400" t="s">
        <v>155</v>
      </c>
      <c r="J3" s="400" t="s">
        <v>142</v>
      </c>
      <c r="K3" s="400" t="s">
        <v>143</v>
      </c>
      <c r="L3" s="403" t="s">
        <v>144</v>
      </c>
      <c r="M3" s="414"/>
    </row>
    <row r="4" spans="4:15" ht="13.5" customHeight="1" x14ac:dyDescent="0.2">
      <c r="D4" s="148"/>
      <c r="E4" s="398"/>
      <c r="F4" s="401"/>
      <c r="G4" s="401"/>
      <c r="H4" s="401"/>
      <c r="I4" s="401"/>
      <c r="J4" s="401"/>
      <c r="K4" s="401"/>
      <c r="L4" s="404"/>
      <c r="M4" s="414"/>
    </row>
    <row r="5" spans="4:15" x14ac:dyDescent="0.2">
      <c r="E5" s="398"/>
      <c r="F5" s="401"/>
      <c r="G5" s="401"/>
      <c r="H5" s="401"/>
      <c r="I5" s="401"/>
      <c r="J5" s="401"/>
      <c r="K5" s="401"/>
      <c r="L5" s="404"/>
      <c r="M5" s="414"/>
    </row>
    <row r="6" spans="4:15" x14ac:dyDescent="0.2">
      <c r="D6" s="148"/>
      <c r="E6" s="399"/>
      <c r="F6" s="402"/>
      <c r="G6" s="402"/>
      <c r="H6" s="402"/>
      <c r="I6" s="402"/>
      <c r="J6" s="402"/>
      <c r="K6" s="402"/>
      <c r="L6" s="405"/>
      <c r="M6" s="414"/>
    </row>
    <row r="7" spans="4:15" ht="36" x14ac:dyDescent="0.2">
      <c r="D7" s="148"/>
      <c r="E7" s="149" t="str">
        <f>'Anexo I Planilha 1º ano'!A8</f>
        <v>Carregamento de bens móveis
CBO 7832-10</v>
      </c>
      <c r="F7" s="153">
        <f>'Anexo I Planilha 1º ano'!D8</f>
        <v>1605.22</v>
      </c>
      <c r="G7" s="150">
        <f>F7*'Anexo I Planilha 1º ano'!M6</f>
        <v>19262.64</v>
      </c>
      <c r="H7" s="163">
        <f>'Anexo IA HORAS,VT,Vl'!H19</f>
        <v>246</v>
      </c>
      <c r="I7" s="151">
        <f>G7/H7</f>
        <v>78.303414634146336</v>
      </c>
      <c r="J7" s="151">
        <f>I7*6%</f>
        <v>4.69820487804878</v>
      </c>
      <c r="K7" s="163">
        <f>H7</f>
        <v>246</v>
      </c>
      <c r="L7" s="152">
        <f>J7*K7</f>
        <v>1155.7583999999999</v>
      </c>
    </row>
    <row r="8" spans="4:15" ht="12.75" thickBot="1" x14ac:dyDescent="0.25">
      <c r="D8" s="148"/>
    </row>
    <row r="9" spans="4:15" ht="12.75" customHeight="1" thickTop="1" x14ac:dyDescent="0.2">
      <c r="E9" s="415" t="s">
        <v>145</v>
      </c>
      <c r="F9" s="406" t="s">
        <v>156</v>
      </c>
      <c r="G9" s="406" t="s">
        <v>146</v>
      </c>
      <c r="H9" s="406" t="s">
        <v>141</v>
      </c>
      <c r="I9" s="406" t="s">
        <v>18</v>
      </c>
      <c r="J9" s="406" t="s">
        <v>147</v>
      </c>
      <c r="K9" s="406" t="s">
        <v>148</v>
      </c>
      <c r="L9" s="406" t="s">
        <v>149</v>
      </c>
      <c r="M9" s="406" t="s">
        <v>150</v>
      </c>
      <c r="N9" s="406" t="s">
        <v>151</v>
      </c>
      <c r="O9" s="408" t="s">
        <v>152</v>
      </c>
    </row>
    <row r="10" spans="4:15" ht="46.5" customHeight="1" x14ac:dyDescent="0.2">
      <c r="E10" s="416"/>
      <c r="F10" s="407"/>
      <c r="G10" s="407"/>
      <c r="H10" s="407"/>
      <c r="I10" s="407"/>
      <c r="J10" s="407"/>
      <c r="K10" s="407"/>
      <c r="L10" s="407"/>
      <c r="M10" s="407"/>
      <c r="N10" s="407"/>
      <c r="O10" s="409"/>
    </row>
    <row r="11" spans="4:15" x14ac:dyDescent="0.2">
      <c r="E11" s="149" t="s">
        <v>153</v>
      </c>
      <c r="F11" s="153">
        <v>5.5</v>
      </c>
      <c r="G11" s="154">
        <v>2</v>
      </c>
      <c r="H11" s="163">
        <f>H7</f>
        <v>246</v>
      </c>
      <c r="I11" s="151">
        <f>F11*G11*H11</f>
        <v>2706</v>
      </c>
      <c r="J11" s="151">
        <f>$L$7</f>
        <v>1155.7583999999999</v>
      </c>
      <c r="K11" s="155">
        <f>IF(I11-J11&lt;=0,0,I11-J11)</f>
        <v>1550.2416000000001</v>
      </c>
      <c r="L11" s="151">
        <f>K11/'Anexo I Planilha 1º ano'!M6</f>
        <v>129.18680000000001</v>
      </c>
      <c r="M11" s="407"/>
      <c r="N11" s="407"/>
      <c r="O11" s="409"/>
    </row>
    <row r="12" spans="4:15" ht="13.5" customHeight="1" x14ac:dyDescent="0.2">
      <c r="D12" s="156"/>
      <c r="E12" s="185">
        <v>6</v>
      </c>
      <c r="F12" s="153">
        <f>E12+2.7</f>
        <v>8.6999999999999993</v>
      </c>
      <c r="G12" s="154">
        <v>2</v>
      </c>
      <c r="H12" s="163">
        <f>$H$7</f>
        <v>246</v>
      </c>
      <c r="I12" s="151">
        <f>F12*G12*H12</f>
        <v>4280.3999999999996</v>
      </c>
      <c r="J12" s="151">
        <f t="shared" ref="J12:J13" si="0">$L$7</f>
        <v>1155.7583999999999</v>
      </c>
      <c r="K12" s="155">
        <f>IF(I12-J12&lt;=0,0,I12-J12)</f>
        <v>3124.6415999999999</v>
      </c>
      <c r="L12" s="151">
        <f>K12/'Anexo I Planilha 1º ano'!$M$6</f>
        <v>260.38679999999999</v>
      </c>
      <c r="M12" s="186">
        <f>L12-$L$11</f>
        <v>131.19999999999999</v>
      </c>
      <c r="N12" s="187">
        <v>2</v>
      </c>
      <c r="O12" s="188">
        <f>N12*M12</f>
        <v>262.39999999999998</v>
      </c>
    </row>
    <row r="13" spans="4:15" ht="13.5" customHeight="1" x14ac:dyDescent="0.2">
      <c r="D13" s="156"/>
      <c r="E13" s="189">
        <v>5.8</v>
      </c>
      <c r="F13" s="153">
        <f>E13+2.7</f>
        <v>8.5</v>
      </c>
      <c r="G13" s="154">
        <v>2</v>
      </c>
      <c r="H13" s="163">
        <f t="shared" ref="H13" si="1">$H$7</f>
        <v>246</v>
      </c>
      <c r="I13" s="151">
        <f t="shared" ref="I13" si="2">F13*G13*H13</f>
        <v>4182</v>
      </c>
      <c r="J13" s="151">
        <f t="shared" si="0"/>
        <v>1155.7583999999999</v>
      </c>
      <c r="K13" s="155">
        <f t="shared" ref="K13" si="3">IF(I13-J13&lt;=0,0,I13-J13)</f>
        <v>3026.2416000000003</v>
      </c>
      <c r="L13" s="151">
        <f>K13/'Anexo I Planilha 1º ano'!$M$6</f>
        <v>252.18680000000003</v>
      </c>
      <c r="M13" s="186">
        <f>L13-$L$11</f>
        <v>123.00000000000003</v>
      </c>
      <c r="N13" s="187">
        <v>2</v>
      </c>
      <c r="O13" s="188">
        <f t="shared" ref="O13" si="4">N13*M13</f>
        <v>246.00000000000006</v>
      </c>
    </row>
    <row r="14" spans="4:15" ht="13.5" customHeight="1" x14ac:dyDescent="0.2">
      <c r="D14" s="156"/>
      <c r="E14" s="410" t="s">
        <v>154</v>
      </c>
      <c r="F14" s="411"/>
      <c r="G14" s="411"/>
      <c r="H14" s="411"/>
      <c r="I14" s="411"/>
      <c r="J14" s="411"/>
      <c r="K14" s="411"/>
      <c r="L14" s="411"/>
      <c r="M14" s="411"/>
      <c r="N14" s="411"/>
      <c r="O14" s="164">
        <f>SUM(O12:O13)</f>
        <v>508.40000000000003</v>
      </c>
    </row>
    <row r="15" spans="4:15" ht="12.75" customHeight="1" thickBot="1" x14ac:dyDescent="0.25">
      <c r="D15" s="156"/>
      <c r="E15" s="412" t="s">
        <v>157</v>
      </c>
      <c r="F15" s="413"/>
      <c r="G15" s="413"/>
      <c r="H15" s="413"/>
      <c r="I15" s="413"/>
      <c r="J15" s="413"/>
      <c r="K15" s="413"/>
      <c r="L15" s="413"/>
      <c r="M15" s="413"/>
      <c r="N15" s="413"/>
      <c r="O15" s="157">
        <f>O14*'Anexo I Planilha 1º ano'!M6</f>
        <v>6100.8</v>
      </c>
    </row>
    <row r="16" spans="4:15" ht="15.75" customHeight="1" thickTop="1" x14ac:dyDescent="0.2">
      <c r="E16" s="158"/>
    </row>
    <row r="17" spans="4:5" ht="13.5" customHeight="1" x14ac:dyDescent="0.2">
      <c r="E17" s="158"/>
    </row>
    <row r="18" spans="4:5" ht="13.5" customHeight="1" x14ac:dyDescent="0.2">
      <c r="E18" s="158"/>
    </row>
    <row r="19" spans="4:5" x14ac:dyDescent="0.2">
      <c r="E19" s="158"/>
    </row>
    <row r="20" spans="4:5" x14ac:dyDescent="0.2">
      <c r="E20" s="158"/>
    </row>
    <row r="21" spans="4:5" x14ac:dyDescent="0.2">
      <c r="E21" s="158"/>
    </row>
    <row r="22" spans="4:5" x14ac:dyDescent="0.2">
      <c r="E22" s="158"/>
    </row>
    <row r="23" spans="4:5" ht="12.75" x14ac:dyDescent="0.2">
      <c r="E23" s="159"/>
    </row>
    <row r="24" spans="4:5" ht="12.75" x14ac:dyDescent="0.2">
      <c r="E24" s="159"/>
    </row>
    <row r="25" spans="4:5" ht="12.75" x14ac:dyDescent="0.2">
      <c r="D25" s="156"/>
      <c r="E25" s="159"/>
    </row>
    <row r="26" spans="4:5" x14ac:dyDescent="0.2">
      <c r="D26" s="156"/>
      <c r="E26" s="160"/>
    </row>
    <row r="27" spans="4:5" x14ac:dyDescent="0.2">
      <c r="D27" s="156"/>
    </row>
    <row r="28" spans="4:5" x14ac:dyDescent="0.2">
      <c r="D28" s="156"/>
    </row>
    <row r="29" spans="4:5" x14ac:dyDescent="0.2">
      <c r="D29" s="156"/>
    </row>
    <row r="30" spans="4:5" x14ac:dyDescent="0.2">
      <c r="D30" s="156"/>
    </row>
    <row r="31" spans="4:5" x14ac:dyDescent="0.2">
      <c r="D31" s="161"/>
    </row>
    <row r="32" spans="4:5" x14ac:dyDescent="0.2">
      <c r="D32" s="161"/>
    </row>
    <row r="33" spans="4:4" x14ac:dyDescent="0.2">
      <c r="D33" s="161"/>
    </row>
    <row r="35" spans="4:4" ht="12.75" customHeight="1" x14ac:dyDescent="0.2"/>
    <row r="36" spans="4:4" ht="12.6" customHeight="1" x14ac:dyDescent="0.2"/>
    <row r="38" spans="4:4" ht="45" customHeight="1" x14ac:dyDescent="0.2"/>
    <row r="39" spans="4:4" ht="25.5" customHeight="1" x14ac:dyDescent="0.2"/>
    <row r="41" spans="4:4" x14ac:dyDescent="0.2">
      <c r="D41" s="162"/>
    </row>
    <row r="43" spans="4:4" ht="12.75" customHeight="1" x14ac:dyDescent="0.2"/>
  </sheetData>
  <mergeCells count="23">
    <mergeCell ref="N9:N11"/>
    <mergeCell ref="O9:O11"/>
    <mergeCell ref="E14:N14"/>
    <mergeCell ref="E15:N15"/>
    <mergeCell ref="M3:M6"/>
    <mergeCell ref="E9:E10"/>
    <mergeCell ref="F9:F10"/>
    <mergeCell ref="G9:G10"/>
    <mergeCell ref="H9:H10"/>
    <mergeCell ref="I9:I10"/>
    <mergeCell ref="J9:J10"/>
    <mergeCell ref="K9:K10"/>
    <mergeCell ref="L9:L10"/>
    <mergeCell ref="M9:M11"/>
    <mergeCell ref="E2:L2"/>
    <mergeCell ref="E3:E6"/>
    <mergeCell ref="F3:F6"/>
    <mergeCell ref="G3:G6"/>
    <mergeCell ref="H3:H6"/>
    <mergeCell ref="I3:I6"/>
    <mergeCell ref="J3:J6"/>
    <mergeCell ref="K3:K6"/>
    <mergeCell ref="L3:L6"/>
  </mergeCells>
  <printOptions horizontalCentered="1"/>
  <pageMargins left="0.39370078740157483" right="0.51181102362204722" top="1.299212598425197" bottom="0.59055118110236227" header="0.51181102362204722" footer="0.51181102362204722"/>
  <pageSetup paperSize="9" scale="72" orientation="landscape" r:id="rId1"/>
  <headerFooter alignWithMargins="0">
    <oddHeader>&amp;C&amp;"English111 Vivace BT,Regular"&amp;36Supremo Tribunal Federal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0.59999389629810485"/>
    <pageSetUpPr fitToPage="1"/>
  </sheetPr>
  <dimension ref="A2:N77"/>
  <sheetViews>
    <sheetView showGridLines="0" topLeftCell="A13" zoomScale="90" zoomScaleNormal="90" zoomScaleSheetLayoutView="80" workbookViewId="0">
      <selection activeCell="I35" sqref="I35"/>
    </sheetView>
  </sheetViews>
  <sheetFormatPr defaultRowHeight="12.75" x14ac:dyDescent="0.2"/>
  <cols>
    <col min="1" max="1" width="9.140625" style="47"/>
    <col min="2" max="2" width="9.5703125" style="47" customWidth="1"/>
    <col min="3" max="3" width="68" style="47" customWidth="1"/>
    <col min="4" max="4" width="13.28515625" style="47" customWidth="1"/>
    <col min="5" max="5" width="12.140625" style="47" customWidth="1"/>
    <col min="6" max="6" width="4.140625" style="47" customWidth="1"/>
    <col min="7" max="7" width="42.140625" style="47" customWidth="1"/>
    <col min="8" max="8" width="20.140625" style="47" customWidth="1"/>
    <col min="9" max="9" width="18.5703125" style="47" customWidth="1"/>
    <col min="10" max="10" width="14.28515625" style="47" customWidth="1"/>
    <col min="11" max="11" width="15.5703125" style="47" customWidth="1"/>
    <col min="12" max="12" width="9.140625" style="47"/>
    <col min="13" max="13" width="10.85546875" style="47" bestFit="1" customWidth="1"/>
    <col min="14" max="256" width="9.140625" style="47"/>
    <col min="257" max="257" width="9.5703125" style="47" customWidth="1"/>
    <col min="258" max="258" width="51.5703125" style="47" customWidth="1"/>
    <col min="259" max="259" width="13.28515625" style="47" customWidth="1"/>
    <col min="260" max="260" width="12.140625" style="47" customWidth="1"/>
    <col min="261" max="261" width="4.140625" style="47" customWidth="1"/>
    <col min="262" max="262" width="42.140625" style="47" customWidth="1"/>
    <col min="263" max="263" width="15.42578125" style="47" customWidth="1"/>
    <col min="264" max="264" width="9.140625" style="47"/>
    <col min="265" max="265" width="14.28515625" style="47" customWidth="1"/>
    <col min="266" max="266" width="15.42578125" style="47" customWidth="1"/>
    <col min="267" max="512" width="9.140625" style="47"/>
    <col min="513" max="513" width="9.5703125" style="47" customWidth="1"/>
    <col min="514" max="514" width="51.5703125" style="47" customWidth="1"/>
    <col min="515" max="515" width="13.28515625" style="47" customWidth="1"/>
    <col min="516" max="516" width="12.140625" style="47" customWidth="1"/>
    <col min="517" max="517" width="4.140625" style="47" customWidth="1"/>
    <col min="518" max="518" width="42.140625" style="47" customWidth="1"/>
    <col min="519" max="519" width="15.42578125" style="47" customWidth="1"/>
    <col min="520" max="520" width="9.140625" style="47"/>
    <col min="521" max="521" width="14.28515625" style="47" customWidth="1"/>
    <col min="522" max="522" width="15.42578125" style="47" customWidth="1"/>
    <col min="523" max="768" width="9.140625" style="47"/>
    <col min="769" max="769" width="9.5703125" style="47" customWidth="1"/>
    <col min="770" max="770" width="51.5703125" style="47" customWidth="1"/>
    <col min="771" max="771" width="13.28515625" style="47" customWidth="1"/>
    <col min="772" max="772" width="12.140625" style="47" customWidth="1"/>
    <col min="773" max="773" width="4.140625" style="47" customWidth="1"/>
    <col min="774" max="774" width="42.140625" style="47" customWidth="1"/>
    <col min="775" max="775" width="15.42578125" style="47" customWidth="1"/>
    <col min="776" max="776" width="9.140625" style="47"/>
    <col min="777" max="777" width="14.28515625" style="47" customWidth="1"/>
    <col min="778" max="778" width="15.42578125" style="47" customWidth="1"/>
    <col min="779" max="1024" width="9.140625" style="47"/>
    <col min="1025" max="1025" width="9.5703125" style="47" customWidth="1"/>
    <col min="1026" max="1026" width="51.5703125" style="47" customWidth="1"/>
    <col min="1027" max="1027" width="13.28515625" style="47" customWidth="1"/>
    <col min="1028" max="1028" width="12.140625" style="47" customWidth="1"/>
    <col min="1029" max="1029" width="4.140625" style="47" customWidth="1"/>
    <col min="1030" max="1030" width="42.140625" style="47" customWidth="1"/>
    <col min="1031" max="1031" width="15.42578125" style="47" customWidth="1"/>
    <col min="1032" max="1032" width="9.140625" style="47"/>
    <col min="1033" max="1033" width="14.28515625" style="47" customWidth="1"/>
    <col min="1034" max="1034" width="15.42578125" style="47" customWidth="1"/>
    <col min="1035" max="1280" width="9.140625" style="47"/>
    <col min="1281" max="1281" width="9.5703125" style="47" customWidth="1"/>
    <col min="1282" max="1282" width="51.5703125" style="47" customWidth="1"/>
    <col min="1283" max="1283" width="13.28515625" style="47" customWidth="1"/>
    <col min="1284" max="1284" width="12.140625" style="47" customWidth="1"/>
    <col min="1285" max="1285" width="4.140625" style="47" customWidth="1"/>
    <col min="1286" max="1286" width="42.140625" style="47" customWidth="1"/>
    <col min="1287" max="1287" width="15.42578125" style="47" customWidth="1"/>
    <col min="1288" max="1288" width="9.140625" style="47"/>
    <col min="1289" max="1289" width="14.28515625" style="47" customWidth="1"/>
    <col min="1290" max="1290" width="15.42578125" style="47" customWidth="1"/>
    <col min="1291" max="1536" width="9.140625" style="47"/>
    <col min="1537" max="1537" width="9.5703125" style="47" customWidth="1"/>
    <col min="1538" max="1538" width="51.5703125" style="47" customWidth="1"/>
    <col min="1539" max="1539" width="13.28515625" style="47" customWidth="1"/>
    <col min="1540" max="1540" width="12.140625" style="47" customWidth="1"/>
    <col min="1541" max="1541" width="4.140625" style="47" customWidth="1"/>
    <col min="1542" max="1542" width="42.140625" style="47" customWidth="1"/>
    <col min="1543" max="1543" width="15.42578125" style="47" customWidth="1"/>
    <col min="1544" max="1544" width="9.140625" style="47"/>
    <col min="1545" max="1545" width="14.28515625" style="47" customWidth="1"/>
    <col min="1546" max="1546" width="15.42578125" style="47" customWidth="1"/>
    <col min="1547" max="1792" width="9.140625" style="47"/>
    <col min="1793" max="1793" width="9.5703125" style="47" customWidth="1"/>
    <col min="1794" max="1794" width="51.5703125" style="47" customWidth="1"/>
    <col min="1795" max="1795" width="13.28515625" style="47" customWidth="1"/>
    <col min="1796" max="1796" width="12.140625" style="47" customWidth="1"/>
    <col min="1797" max="1797" width="4.140625" style="47" customWidth="1"/>
    <col min="1798" max="1798" width="42.140625" style="47" customWidth="1"/>
    <col min="1799" max="1799" width="15.42578125" style="47" customWidth="1"/>
    <col min="1800" max="1800" width="9.140625" style="47"/>
    <col min="1801" max="1801" width="14.28515625" style="47" customWidth="1"/>
    <col min="1802" max="1802" width="15.42578125" style="47" customWidth="1"/>
    <col min="1803" max="2048" width="9.140625" style="47"/>
    <col min="2049" max="2049" width="9.5703125" style="47" customWidth="1"/>
    <col min="2050" max="2050" width="51.5703125" style="47" customWidth="1"/>
    <col min="2051" max="2051" width="13.28515625" style="47" customWidth="1"/>
    <col min="2052" max="2052" width="12.140625" style="47" customWidth="1"/>
    <col min="2053" max="2053" width="4.140625" style="47" customWidth="1"/>
    <col min="2054" max="2054" width="42.140625" style="47" customWidth="1"/>
    <col min="2055" max="2055" width="15.42578125" style="47" customWidth="1"/>
    <col min="2056" max="2056" width="9.140625" style="47"/>
    <col min="2057" max="2057" width="14.28515625" style="47" customWidth="1"/>
    <col min="2058" max="2058" width="15.42578125" style="47" customWidth="1"/>
    <col min="2059" max="2304" width="9.140625" style="47"/>
    <col min="2305" max="2305" width="9.5703125" style="47" customWidth="1"/>
    <col min="2306" max="2306" width="51.5703125" style="47" customWidth="1"/>
    <col min="2307" max="2307" width="13.28515625" style="47" customWidth="1"/>
    <col min="2308" max="2308" width="12.140625" style="47" customWidth="1"/>
    <col min="2309" max="2309" width="4.140625" style="47" customWidth="1"/>
    <col min="2310" max="2310" width="42.140625" style="47" customWidth="1"/>
    <col min="2311" max="2311" width="15.42578125" style="47" customWidth="1"/>
    <col min="2312" max="2312" width="9.140625" style="47"/>
    <col min="2313" max="2313" width="14.28515625" style="47" customWidth="1"/>
    <col min="2314" max="2314" width="15.42578125" style="47" customWidth="1"/>
    <col min="2315" max="2560" width="9.140625" style="47"/>
    <col min="2561" max="2561" width="9.5703125" style="47" customWidth="1"/>
    <col min="2562" max="2562" width="51.5703125" style="47" customWidth="1"/>
    <col min="2563" max="2563" width="13.28515625" style="47" customWidth="1"/>
    <col min="2564" max="2564" width="12.140625" style="47" customWidth="1"/>
    <col min="2565" max="2565" width="4.140625" style="47" customWidth="1"/>
    <col min="2566" max="2566" width="42.140625" style="47" customWidth="1"/>
    <col min="2567" max="2567" width="15.42578125" style="47" customWidth="1"/>
    <col min="2568" max="2568" width="9.140625" style="47"/>
    <col min="2569" max="2569" width="14.28515625" style="47" customWidth="1"/>
    <col min="2570" max="2570" width="15.42578125" style="47" customWidth="1"/>
    <col min="2571" max="2816" width="9.140625" style="47"/>
    <col min="2817" max="2817" width="9.5703125" style="47" customWidth="1"/>
    <col min="2818" max="2818" width="51.5703125" style="47" customWidth="1"/>
    <col min="2819" max="2819" width="13.28515625" style="47" customWidth="1"/>
    <col min="2820" max="2820" width="12.140625" style="47" customWidth="1"/>
    <col min="2821" max="2821" width="4.140625" style="47" customWidth="1"/>
    <col min="2822" max="2822" width="42.140625" style="47" customWidth="1"/>
    <col min="2823" max="2823" width="15.42578125" style="47" customWidth="1"/>
    <col min="2824" max="2824" width="9.140625" style="47"/>
    <col min="2825" max="2825" width="14.28515625" style="47" customWidth="1"/>
    <col min="2826" max="2826" width="15.42578125" style="47" customWidth="1"/>
    <col min="2827" max="3072" width="9.140625" style="47"/>
    <col min="3073" max="3073" width="9.5703125" style="47" customWidth="1"/>
    <col min="3074" max="3074" width="51.5703125" style="47" customWidth="1"/>
    <col min="3075" max="3075" width="13.28515625" style="47" customWidth="1"/>
    <col min="3076" max="3076" width="12.140625" style="47" customWidth="1"/>
    <col min="3077" max="3077" width="4.140625" style="47" customWidth="1"/>
    <col min="3078" max="3078" width="42.140625" style="47" customWidth="1"/>
    <col min="3079" max="3079" width="15.42578125" style="47" customWidth="1"/>
    <col min="3080" max="3080" width="9.140625" style="47"/>
    <col min="3081" max="3081" width="14.28515625" style="47" customWidth="1"/>
    <col min="3082" max="3082" width="15.42578125" style="47" customWidth="1"/>
    <col min="3083" max="3328" width="9.140625" style="47"/>
    <col min="3329" max="3329" width="9.5703125" style="47" customWidth="1"/>
    <col min="3330" max="3330" width="51.5703125" style="47" customWidth="1"/>
    <col min="3331" max="3331" width="13.28515625" style="47" customWidth="1"/>
    <col min="3332" max="3332" width="12.140625" style="47" customWidth="1"/>
    <col min="3333" max="3333" width="4.140625" style="47" customWidth="1"/>
    <col min="3334" max="3334" width="42.140625" style="47" customWidth="1"/>
    <col min="3335" max="3335" width="15.42578125" style="47" customWidth="1"/>
    <col min="3336" max="3336" width="9.140625" style="47"/>
    <col min="3337" max="3337" width="14.28515625" style="47" customWidth="1"/>
    <col min="3338" max="3338" width="15.42578125" style="47" customWidth="1"/>
    <col min="3339" max="3584" width="9.140625" style="47"/>
    <col min="3585" max="3585" width="9.5703125" style="47" customWidth="1"/>
    <col min="3586" max="3586" width="51.5703125" style="47" customWidth="1"/>
    <col min="3587" max="3587" width="13.28515625" style="47" customWidth="1"/>
    <col min="3588" max="3588" width="12.140625" style="47" customWidth="1"/>
    <col min="3589" max="3589" width="4.140625" style="47" customWidth="1"/>
    <col min="3590" max="3590" width="42.140625" style="47" customWidth="1"/>
    <col min="3591" max="3591" width="15.42578125" style="47" customWidth="1"/>
    <col min="3592" max="3592" width="9.140625" style="47"/>
    <col min="3593" max="3593" width="14.28515625" style="47" customWidth="1"/>
    <col min="3594" max="3594" width="15.42578125" style="47" customWidth="1"/>
    <col min="3595" max="3840" width="9.140625" style="47"/>
    <col min="3841" max="3841" width="9.5703125" style="47" customWidth="1"/>
    <col min="3842" max="3842" width="51.5703125" style="47" customWidth="1"/>
    <col min="3843" max="3843" width="13.28515625" style="47" customWidth="1"/>
    <col min="3844" max="3844" width="12.140625" style="47" customWidth="1"/>
    <col min="3845" max="3845" width="4.140625" style="47" customWidth="1"/>
    <col min="3846" max="3846" width="42.140625" style="47" customWidth="1"/>
    <col min="3847" max="3847" width="15.42578125" style="47" customWidth="1"/>
    <col min="3848" max="3848" width="9.140625" style="47"/>
    <col min="3849" max="3849" width="14.28515625" style="47" customWidth="1"/>
    <col min="3850" max="3850" width="15.42578125" style="47" customWidth="1"/>
    <col min="3851" max="4096" width="9.140625" style="47"/>
    <col min="4097" max="4097" width="9.5703125" style="47" customWidth="1"/>
    <col min="4098" max="4098" width="51.5703125" style="47" customWidth="1"/>
    <col min="4099" max="4099" width="13.28515625" style="47" customWidth="1"/>
    <col min="4100" max="4100" width="12.140625" style="47" customWidth="1"/>
    <col min="4101" max="4101" width="4.140625" style="47" customWidth="1"/>
    <col min="4102" max="4102" width="42.140625" style="47" customWidth="1"/>
    <col min="4103" max="4103" width="15.42578125" style="47" customWidth="1"/>
    <col min="4104" max="4104" width="9.140625" style="47"/>
    <col min="4105" max="4105" width="14.28515625" style="47" customWidth="1"/>
    <col min="4106" max="4106" width="15.42578125" style="47" customWidth="1"/>
    <col min="4107" max="4352" width="9.140625" style="47"/>
    <col min="4353" max="4353" width="9.5703125" style="47" customWidth="1"/>
    <col min="4354" max="4354" width="51.5703125" style="47" customWidth="1"/>
    <col min="4355" max="4355" width="13.28515625" style="47" customWidth="1"/>
    <col min="4356" max="4356" width="12.140625" style="47" customWidth="1"/>
    <col min="4357" max="4357" width="4.140625" style="47" customWidth="1"/>
    <col min="4358" max="4358" width="42.140625" style="47" customWidth="1"/>
    <col min="4359" max="4359" width="15.42578125" style="47" customWidth="1"/>
    <col min="4360" max="4360" width="9.140625" style="47"/>
    <col min="4361" max="4361" width="14.28515625" style="47" customWidth="1"/>
    <col min="4362" max="4362" width="15.42578125" style="47" customWidth="1"/>
    <col min="4363" max="4608" width="9.140625" style="47"/>
    <col min="4609" max="4609" width="9.5703125" style="47" customWidth="1"/>
    <col min="4610" max="4610" width="51.5703125" style="47" customWidth="1"/>
    <col min="4611" max="4611" width="13.28515625" style="47" customWidth="1"/>
    <col min="4612" max="4612" width="12.140625" style="47" customWidth="1"/>
    <col min="4613" max="4613" width="4.140625" style="47" customWidth="1"/>
    <col min="4614" max="4614" width="42.140625" style="47" customWidth="1"/>
    <col min="4615" max="4615" width="15.42578125" style="47" customWidth="1"/>
    <col min="4616" max="4616" width="9.140625" style="47"/>
    <col min="4617" max="4617" width="14.28515625" style="47" customWidth="1"/>
    <col min="4618" max="4618" width="15.42578125" style="47" customWidth="1"/>
    <col min="4619" max="4864" width="9.140625" style="47"/>
    <col min="4865" max="4865" width="9.5703125" style="47" customWidth="1"/>
    <col min="4866" max="4866" width="51.5703125" style="47" customWidth="1"/>
    <col min="4867" max="4867" width="13.28515625" style="47" customWidth="1"/>
    <col min="4868" max="4868" width="12.140625" style="47" customWidth="1"/>
    <col min="4869" max="4869" width="4.140625" style="47" customWidth="1"/>
    <col min="4870" max="4870" width="42.140625" style="47" customWidth="1"/>
    <col min="4871" max="4871" width="15.42578125" style="47" customWidth="1"/>
    <col min="4872" max="4872" width="9.140625" style="47"/>
    <col min="4873" max="4873" width="14.28515625" style="47" customWidth="1"/>
    <col min="4874" max="4874" width="15.42578125" style="47" customWidth="1"/>
    <col min="4875" max="5120" width="9.140625" style="47"/>
    <col min="5121" max="5121" width="9.5703125" style="47" customWidth="1"/>
    <col min="5122" max="5122" width="51.5703125" style="47" customWidth="1"/>
    <col min="5123" max="5123" width="13.28515625" style="47" customWidth="1"/>
    <col min="5124" max="5124" width="12.140625" style="47" customWidth="1"/>
    <col min="5125" max="5125" width="4.140625" style="47" customWidth="1"/>
    <col min="5126" max="5126" width="42.140625" style="47" customWidth="1"/>
    <col min="5127" max="5127" width="15.42578125" style="47" customWidth="1"/>
    <col min="5128" max="5128" width="9.140625" style="47"/>
    <col min="5129" max="5129" width="14.28515625" style="47" customWidth="1"/>
    <col min="5130" max="5130" width="15.42578125" style="47" customWidth="1"/>
    <col min="5131" max="5376" width="9.140625" style="47"/>
    <col min="5377" max="5377" width="9.5703125" style="47" customWidth="1"/>
    <col min="5378" max="5378" width="51.5703125" style="47" customWidth="1"/>
    <col min="5379" max="5379" width="13.28515625" style="47" customWidth="1"/>
    <col min="5380" max="5380" width="12.140625" style="47" customWidth="1"/>
    <col min="5381" max="5381" width="4.140625" style="47" customWidth="1"/>
    <col min="5382" max="5382" width="42.140625" style="47" customWidth="1"/>
    <col min="5383" max="5383" width="15.42578125" style="47" customWidth="1"/>
    <col min="5384" max="5384" width="9.140625" style="47"/>
    <col min="5385" max="5385" width="14.28515625" style="47" customWidth="1"/>
    <col min="5386" max="5386" width="15.42578125" style="47" customWidth="1"/>
    <col min="5387" max="5632" width="9.140625" style="47"/>
    <col min="5633" max="5633" width="9.5703125" style="47" customWidth="1"/>
    <col min="5634" max="5634" width="51.5703125" style="47" customWidth="1"/>
    <col min="5635" max="5635" width="13.28515625" style="47" customWidth="1"/>
    <col min="5636" max="5636" width="12.140625" style="47" customWidth="1"/>
    <col min="5637" max="5637" width="4.140625" style="47" customWidth="1"/>
    <col min="5638" max="5638" width="42.140625" style="47" customWidth="1"/>
    <col min="5639" max="5639" width="15.42578125" style="47" customWidth="1"/>
    <col min="5640" max="5640" width="9.140625" style="47"/>
    <col min="5641" max="5641" width="14.28515625" style="47" customWidth="1"/>
    <col min="5642" max="5642" width="15.42578125" style="47" customWidth="1"/>
    <col min="5643" max="5888" width="9.140625" style="47"/>
    <col min="5889" max="5889" width="9.5703125" style="47" customWidth="1"/>
    <col min="5890" max="5890" width="51.5703125" style="47" customWidth="1"/>
    <col min="5891" max="5891" width="13.28515625" style="47" customWidth="1"/>
    <col min="5892" max="5892" width="12.140625" style="47" customWidth="1"/>
    <col min="5893" max="5893" width="4.140625" style="47" customWidth="1"/>
    <col min="5894" max="5894" width="42.140625" style="47" customWidth="1"/>
    <col min="5895" max="5895" width="15.42578125" style="47" customWidth="1"/>
    <col min="5896" max="5896" width="9.140625" style="47"/>
    <col min="5897" max="5897" width="14.28515625" style="47" customWidth="1"/>
    <col min="5898" max="5898" width="15.42578125" style="47" customWidth="1"/>
    <col min="5899" max="6144" width="9.140625" style="47"/>
    <col min="6145" max="6145" width="9.5703125" style="47" customWidth="1"/>
    <col min="6146" max="6146" width="51.5703125" style="47" customWidth="1"/>
    <col min="6147" max="6147" width="13.28515625" style="47" customWidth="1"/>
    <col min="6148" max="6148" width="12.140625" style="47" customWidth="1"/>
    <col min="6149" max="6149" width="4.140625" style="47" customWidth="1"/>
    <col min="6150" max="6150" width="42.140625" style="47" customWidth="1"/>
    <col min="6151" max="6151" width="15.42578125" style="47" customWidth="1"/>
    <col min="6152" max="6152" width="9.140625" style="47"/>
    <col min="6153" max="6153" width="14.28515625" style="47" customWidth="1"/>
    <col min="6154" max="6154" width="15.42578125" style="47" customWidth="1"/>
    <col min="6155" max="6400" width="9.140625" style="47"/>
    <col min="6401" max="6401" width="9.5703125" style="47" customWidth="1"/>
    <col min="6402" max="6402" width="51.5703125" style="47" customWidth="1"/>
    <col min="6403" max="6403" width="13.28515625" style="47" customWidth="1"/>
    <col min="6404" max="6404" width="12.140625" style="47" customWidth="1"/>
    <col min="6405" max="6405" width="4.140625" style="47" customWidth="1"/>
    <col min="6406" max="6406" width="42.140625" style="47" customWidth="1"/>
    <col min="6407" max="6407" width="15.42578125" style="47" customWidth="1"/>
    <col min="6408" max="6408" width="9.140625" style="47"/>
    <col min="6409" max="6409" width="14.28515625" style="47" customWidth="1"/>
    <col min="6410" max="6410" width="15.42578125" style="47" customWidth="1"/>
    <col min="6411" max="6656" width="9.140625" style="47"/>
    <col min="6657" max="6657" width="9.5703125" style="47" customWidth="1"/>
    <col min="6658" max="6658" width="51.5703125" style="47" customWidth="1"/>
    <col min="6659" max="6659" width="13.28515625" style="47" customWidth="1"/>
    <col min="6660" max="6660" width="12.140625" style="47" customWidth="1"/>
    <col min="6661" max="6661" width="4.140625" style="47" customWidth="1"/>
    <col min="6662" max="6662" width="42.140625" style="47" customWidth="1"/>
    <col min="6663" max="6663" width="15.42578125" style="47" customWidth="1"/>
    <col min="6664" max="6664" width="9.140625" style="47"/>
    <col min="6665" max="6665" width="14.28515625" style="47" customWidth="1"/>
    <col min="6666" max="6666" width="15.42578125" style="47" customWidth="1"/>
    <col min="6667" max="6912" width="9.140625" style="47"/>
    <col min="6913" max="6913" width="9.5703125" style="47" customWidth="1"/>
    <col min="6914" max="6914" width="51.5703125" style="47" customWidth="1"/>
    <col min="6915" max="6915" width="13.28515625" style="47" customWidth="1"/>
    <col min="6916" max="6916" width="12.140625" style="47" customWidth="1"/>
    <col min="6917" max="6917" width="4.140625" style="47" customWidth="1"/>
    <col min="6918" max="6918" width="42.140625" style="47" customWidth="1"/>
    <col min="6919" max="6919" width="15.42578125" style="47" customWidth="1"/>
    <col min="6920" max="6920" width="9.140625" style="47"/>
    <col min="6921" max="6921" width="14.28515625" style="47" customWidth="1"/>
    <col min="6922" max="6922" width="15.42578125" style="47" customWidth="1"/>
    <col min="6923" max="7168" width="9.140625" style="47"/>
    <col min="7169" max="7169" width="9.5703125" style="47" customWidth="1"/>
    <col min="7170" max="7170" width="51.5703125" style="47" customWidth="1"/>
    <col min="7171" max="7171" width="13.28515625" style="47" customWidth="1"/>
    <col min="7172" max="7172" width="12.140625" style="47" customWidth="1"/>
    <col min="7173" max="7173" width="4.140625" style="47" customWidth="1"/>
    <col min="7174" max="7174" width="42.140625" style="47" customWidth="1"/>
    <col min="7175" max="7175" width="15.42578125" style="47" customWidth="1"/>
    <col min="7176" max="7176" width="9.140625" style="47"/>
    <col min="7177" max="7177" width="14.28515625" style="47" customWidth="1"/>
    <col min="7178" max="7178" width="15.42578125" style="47" customWidth="1"/>
    <col min="7179" max="7424" width="9.140625" style="47"/>
    <col min="7425" max="7425" width="9.5703125" style="47" customWidth="1"/>
    <col min="7426" max="7426" width="51.5703125" style="47" customWidth="1"/>
    <col min="7427" max="7427" width="13.28515625" style="47" customWidth="1"/>
    <col min="7428" max="7428" width="12.140625" style="47" customWidth="1"/>
    <col min="7429" max="7429" width="4.140625" style="47" customWidth="1"/>
    <col min="7430" max="7430" width="42.140625" style="47" customWidth="1"/>
    <col min="7431" max="7431" width="15.42578125" style="47" customWidth="1"/>
    <col min="7432" max="7432" width="9.140625" style="47"/>
    <col min="7433" max="7433" width="14.28515625" style="47" customWidth="1"/>
    <col min="7434" max="7434" width="15.42578125" style="47" customWidth="1"/>
    <col min="7435" max="7680" width="9.140625" style="47"/>
    <col min="7681" max="7681" width="9.5703125" style="47" customWidth="1"/>
    <col min="7682" max="7682" width="51.5703125" style="47" customWidth="1"/>
    <col min="7683" max="7683" width="13.28515625" style="47" customWidth="1"/>
    <col min="7684" max="7684" width="12.140625" style="47" customWidth="1"/>
    <col min="7685" max="7685" width="4.140625" style="47" customWidth="1"/>
    <col min="7686" max="7686" width="42.140625" style="47" customWidth="1"/>
    <col min="7687" max="7687" width="15.42578125" style="47" customWidth="1"/>
    <col min="7688" max="7688" width="9.140625" style="47"/>
    <col min="7689" max="7689" width="14.28515625" style="47" customWidth="1"/>
    <col min="7690" max="7690" width="15.42578125" style="47" customWidth="1"/>
    <col min="7691" max="7936" width="9.140625" style="47"/>
    <col min="7937" max="7937" width="9.5703125" style="47" customWidth="1"/>
    <col min="7938" max="7938" width="51.5703125" style="47" customWidth="1"/>
    <col min="7939" max="7939" width="13.28515625" style="47" customWidth="1"/>
    <col min="7940" max="7940" width="12.140625" style="47" customWidth="1"/>
    <col min="7941" max="7941" width="4.140625" style="47" customWidth="1"/>
    <col min="7942" max="7942" width="42.140625" style="47" customWidth="1"/>
    <col min="7943" max="7943" width="15.42578125" style="47" customWidth="1"/>
    <col min="7944" max="7944" width="9.140625" style="47"/>
    <col min="7945" max="7945" width="14.28515625" style="47" customWidth="1"/>
    <col min="7946" max="7946" width="15.42578125" style="47" customWidth="1"/>
    <col min="7947" max="8192" width="9.140625" style="47"/>
    <col min="8193" max="8193" width="9.5703125" style="47" customWidth="1"/>
    <col min="8194" max="8194" width="51.5703125" style="47" customWidth="1"/>
    <col min="8195" max="8195" width="13.28515625" style="47" customWidth="1"/>
    <col min="8196" max="8196" width="12.140625" style="47" customWidth="1"/>
    <col min="8197" max="8197" width="4.140625" style="47" customWidth="1"/>
    <col min="8198" max="8198" width="42.140625" style="47" customWidth="1"/>
    <col min="8199" max="8199" width="15.42578125" style="47" customWidth="1"/>
    <col min="8200" max="8200" width="9.140625" style="47"/>
    <col min="8201" max="8201" width="14.28515625" style="47" customWidth="1"/>
    <col min="8202" max="8202" width="15.42578125" style="47" customWidth="1"/>
    <col min="8203" max="8448" width="9.140625" style="47"/>
    <col min="8449" max="8449" width="9.5703125" style="47" customWidth="1"/>
    <col min="8450" max="8450" width="51.5703125" style="47" customWidth="1"/>
    <col min="8451" max="8451" width="13.28515625" style="47" customWidth="1"/>
    <col min="8452" max="8452" width="12.140625" style="47" customWidth="1"/>
    <col min="8453" max="8453" width="4.140625" style="47" customWidth="1"/>
    <col min="8454" max="8454" width="42.140625" style="47" customWidth="1"/>
    <col min="8455" max="8455" width="15.42578125" style="47" customWidth="1"/>
    <col min="8456" max="8456" width="9.140625" style="47"/>
    <col min="8457" max="8457" width="14.28515625" style="47" customWidth="1"/>
    <col min="8458" max="8458" width="15.42578125" style="47" customWidth="1"/>
    <col min="8459" max="8704" width="9.140625" style="47"/>
    <col min="8705" max="8705" width="9.5703125" style="47" customWidth="1"/>
    <col min="8706" max="8706" width="51.5703125" style="47" customWidth="1"/>
    <col min="8707" max="8707" width="13.28515625" style="47" customWidth="1"/>
    <col min="8708" max="8708" width="12.140625" style="47" customWidth="1"/>
    <col min="8709" max="8709" width="4.140625" style="47" customWidth="1"/>
    <col min="8710" max="8710" width="42.140625" style="47" customWidth="1"/>
    <col min="8711" max="8711" width="15.42578125" style="47" customWidth="1"/>
    <col min="8712" max="8712" width="9.140625" style="47"/>
    <col min="8713" max="8713" width="14.28515625" style="47" customWidth="1"/>
    <col min="8714" max="8714" width="15.42578125" style="47" customWidth="1"/>
    <col min="8715" max="8960" width="9.140625" style="47"/>
    <col min="8961" max="8961" width="9.5703125" style="47" customWidth="1"/>
    <col min="8962" max="8962" width="51.5703125" style="47" customWidth="1"/>
    <col min="8963" max="8963" width="13.28515625" style="47" customWidth="1"/>
    <col min="8964" max="8964" width="12.140625" style="47" customWidth="1"/>
    <col min="8965" max="8965" width="4.140625" style="47" customWidth="1"/>
    <col min="8966" max="8966" width="42.140625" style="47" customWidth="1"/>
    <col min="8967" max="8967" width="15.42578125" style="47" customWidth="1"/>
    <col min="8968" max="8968" width="9.140625" style="47"/>
    <col min="8969" max="8969" width="14.28515625" style="47" customWidth="1"/>
    <col min="8970" max="8970" width="15.42578125" style="47" customWidth="1"/>
    <col min="8971" max="9216" width="9.140625" style="47"/>
    <col min="9217" max="9217" width="9.5703125" style="47" customWidth="1"/>
    <col min="9218" max="9218" width="51.5703125" style="47" customWidth="1"/>
    <col min="9219" max="9219" width="13.28515625" style="47" customWidth="1"/>
    <col min="9220" max="9220" width="12.140625" style="47" customWidth="1"/>
    <col min="9221" max="9221" width="4.140625" style="47" customWidth="1"/>
    <col min="9222" max="9222" width="42.140625" style="47" customWidth="1"/>
    <col min="9223" max="9223" width="15.42578125" style="47" customWidth="1"/>
    <col min="9224" max="9224" width="9.140625" style="47"/>
    <col min="9225" max="9225" width="14.28515625" style="47" customWidth="1"/>
    <col min="9226" max="9226" width="15.42578125" style="47" customWidth="1"/>
    <col min="9227" max="9472" width="9.140625" style="47"/>
    <col min="9473" max="9473" width="9.5703125" style="47" customWidth="1"/>
    <col min="9474" max="9474" width="51.5703125" style="47" customWidth="1"/>
    <col min="9475" max="9475" width="13.28515625" style="47" customWidth="1"/>
    <col min="9476" max="9476" width="12.140625" style="47" customWidth="1"/>
    <col min="9477" max="9477" width="4.140625" style="47" customWidth="1"/>
    <col min="9478" max="9478" width="42.140625" style="47" customWidth="1"/>
    <col min="9479" max="9479" width="15.42578125" style="47" customWidth="1"/>
    <col min="9480" max="9480" width="9.140625" style="47"/>
    <col min="9481" max="9481" width="14.28515625" style="47" customWidth="1"/>
    <col min="9482" max="9482" width="15.42578125" style="47" customWidth="1"/>
    <col min="9483" max="9728" width="9.140625" style="47"/>
    <col min="9729" max="9729" width="9.5703125" style="47" customWidth="1"/>
    <col min="9730" max="9730" width="51.5703125" style="47" customWidth="1"/>
    <col min="9731" max="9731" width="13.28515625" style="47" customWidth="1"/>
    <col min="9732" max="9732" width="12.140625" style="47" customWidth="1"/>
    <col min="9733" max="9733" width="4.140625" style="47" customWidth="1"/>
    <col min="9734" max="9734" width="42.140625" style="47" customWidth="1"/>
    <col min="9735" max="9735" width="15.42578125" style="47" customWidth="1"/>
    <col min="9736" max="9736" width="9.140625" style="47"/>
    <col min="9737" max="9737" width="14.28515625" style="47" customWidth="1"/>
    <col min="9738" max="9738" width="15.42578125" style="47" customWidth="1"/>
    <col min="9739" max="9984" width="9.140625" style="47"/>
    <col min="9985" max="9985" width="9.5703125" style="47" customWidth="1"/>
    <col min="9986" max="9986" width="51.5703125" style="47" customWidth="1"/>
    <col min="9987" max="9987" width="13.28515625" style="47" customWidth="1"/>
    <col min="9988" max="9988" width="12.140625" style="47" customWidth="1"/>
    <col min="9989" max="9989" width="4.140625" style="47" customWidth="1"/>
    <col min="9990" max="9990" width="42.140625" style="47" customWidth="1"/>
    <col min="9991" max="9991" width="15.42578125" style="47" customWidth="1"/>
    <col min="9992" max="9992" width="9.140625" style="47"/>
    <col min="9993" max="9993" width="14.28515625" style="47" customWidth="1"/>
    <col min="9994" max="9994" width="15.42578125" style="47" customWidth="1"/>
    <col min="9995" max="10240" width="9.140625" style="47"/>
    <col min="10241" max="10241" width="9.5703125" style="47" customWidth="1"/>
    <col min="10242" max="10242" width="51.5703125" style="47" customWidth="1"/>
    <col min="10243" max="10243" width="13.28515625" style="47" customWidth="1"/>
    <col min="10244" max="10244" width="12.140625" style="47" customWidth="1"/>
    <col min="10245" max="10245" width="4.140625" style="47" customWidth="1"/>
    <col min="10246" max="10246" width="42.140625" style="47" customWidth="1"/>
    <col min="10247" max="10247" width="15.42578125" style="47" customWidth="1"/>
    <col min="10248" max="10248" width="9.140625" style="47"/>
    <col min="10249" max="10249" width="14.28515625" style="47" customWidth="1"/>
    <col min="10250" max="10250" width="15.42578125" style="47" customWidth="1"/>
    <col min="10251" max="10496" width="9.140625" style="47"/>
    <col min="10497" max="10497" width="9.5703125" style="47" customWidth="1"/>
    <col min="10498" max="10498" width="51.5703125" style="47" customWidth="1"/>
    <col min="10499" max="10499" width="13.28515625" style="47" customWidth="1"/>
    <col min="10500" max="10500" width="12.140625" style="47" customWidth="1"/>
    <col min="10501" max="10501" width="4.140625" style="47" customWidth="1"/>
    <col min="10502" max="10502" width="42.140625" style="47" customWidth="1"/>
    <col min="10503" max="10503" width="15.42578125" style="47" customWidth="1"/>
    <col min="10504" max="10504" width="9.140625" style="47"/>
    <col min="10505" max="10505" width="14.28515625" style="47" customWidth="1"/>
    <col min="10506" max="10506" width="15.42578125" style="47" customWidth="1"/>
    <col min="10507" max="10752" width="9.140625" style="47"/>
    <col min="10753" max="10753" width="9.5703125" style="47" customWidth="1"/>
    <col min="10754" max="10754" width="51.5703125" style="47" customWidth="1"/>
    <col min="10755" max="10755" width="13.28515625" style="47" customWidth="1"/>
    <col min="10756" max="10756" width="12.140625" style="47" customWidth="1"/>
    <col min="10757" max="10757" width="4.140625" style="47" customWidth="1"/>
    <col min="10758" max="10758" width="42.140625" style="47" customWidth="1"/>
    <col min="10759" max="10759" width="15.42578125" style="47" customWidth="1"/>
    <col min="10760" max="10760" width="9.140625" style="47"/>
    <col min="10761" max="10761" width="14.28515625" style="47" customWidth="1"/>
    <col min="10762" max="10762" width="15.42578125" style="47" customWidth="1"/>
    <col min="10763" max="11008" width="9.140625" style="47"/>
    <col min="11009" max="11009" width="9.5703125" style="47" customWidth="1"/>
    <col min="11010" max="11010" width="51.5703125" style="47" customWidth="1"/>
    <col min="11011" max="11011" width="13.28515625" style="47" customWidth="1"/>
    <col min="11012" max="11012" width="12.140625" style="47" customWidth="1"/>
    <col min="11013" max="11013" width="4.140625" style="47" customWidth="1"/>
    <col min="11014" max="11014" width="42.140625" style="47" customWidth="1"/>
    <col min="11015" max="11015" width="15.42578125" style="47" customWidth="1"/>
    <col min="11016" max="11016" width="9.140625" style="47"/>
    <col min="11017" max="11017" width="14.28515625" style="47" customWidth="1"/>
    <col min="11018" max="11018" width="15.42578125" style="47" customWidth="1"/>
    <col min="11019" max="11264" width="9.140625" style="47"/>
    <col min="11265" max="11265" width="9.5703125" style="47" customWidth="1"/>
    <col min="11266" max="11266" width="51.5703125" style="47" customWidth="1"/>
    <col min="11267" max="11267" width="13.28515625" style="47" customWidth="1"/>
    <col min="11268" max="11268" width="12.140625" style="47" customWidth="1"/>
    <col min="11269" max="11269" width="4.140625" style="47" customWidth="1"/>
    <col min="11270" max="11270" width="42.140625" style="47" customWidth="1"/>
    <col min="11271" max="11271" width="15.42578125" style="47" customWidth="1"/>
    <col min="11272" max="11272" width="9.140625" style="47"/>
    <col min="11273" max="11273" width="14.28515625" style="47" customWidth="1"/>
    <col min="11274" max="11274" width="15.42578125" style="47" customWidth="1"/>
    <col min="11275" max="11520" width="9.140625" style="47"/>
    <col min="11521" max="11521" width="9.5703125" style="47" customWidth="1"/>
    <col min="11522" max="11522" width="51.5703125" style="47" customWidth="1"/>
    <col min="11523" max="11523" width="13.28515625" style="47" customWidth="1"/>
    <col min="11524" max="11524" width="12.140625" style="47" customWidth="1"/>
    <col min="11525" max="11525" width="4.140625" style="47" customWidth="1"/>
    <col min="11526" max="11526" width="42.140625" style="47" customWidth="1"/>
    <col min="11527" max="11527" width="15.42578125" style="47" customWidth="1"/>
    <col min="11528" max="11528" width="9.140625" style="47"/>
    <col min="11529" max="11529" width="14.28515625" style="47" customWidth="1"/>
    <col min="11530" max="11530" width="15.42578125" style="47" customWidth="1"/>
    <col min="11531" max="11776" width="9.140625" style="47"/>
    <col min="11777" max="11777" width="9.5703125" style="47" customWidth="1"/>
    <col min="11778" max="11778" width="51.5703125" style="47" customWidth="1"/>
    <col min="11779" max="11779" width="13.28515625" style="47" customWidth="1"/>
    <col min="11780" max="11780" width="12.140625" style="47" customWidth="1"/>
    <col min="11781" max="11781" width="4.140625" style="47" customWidth="1"/>
    <col min="11782" max="11782" width="42.140625" style="47" customWidth="1"/>
    <col min="11783" max="11783" width="15.42578125" style="47" customWidth="1"/>
    <col min="11784" max="11784" width="9.140625" style="47"/>
    <col min="11785" max="11785" width="14.28515625" style="47" customWidth="1"/>
    <col min="11786" max="11786" width="15.42578125" style="47" customWidth="1"/>
    <col min="11787" max="12032" width="9.140625" style="47"/>
    <col min="12033" max="12033" width="9.5703125" style="47" customWidth="1"/>
    <col min="12034" max="12034" width="51.5703125" style="47" customWidth="1"/>
    <col min="12035" max="12035" width="13.28515625" style="47" customWidth="1"/>
    <col min="12036" max="12036" width="12.140625" style="47" customWidth="1"/>
    <col min="12037" max="12037" width="4.140625" style="47" customWidth="1"/>
    <col min="12038" max="12038" width="42.140625" style="47" customWidth="1"/>
    <col min="12039" max="12039" width="15.42578125" style="47" customWidth="1"/>
    <col min="12040" max="12040" width="9.140625" style="47"/>
    <col min="12041" max="12041" width="14.28515625" style="47" customWidth="1"/>
    <col min="12042" max="12042" width="15.42578125" style="47" customWidth="1"/>
    <col min="12043" max="12288" width="9.140625" style="47"/>
    <col min="12289" max="12289" width="9.5703125" style="47" customWidth="1"/>
    <col min="12290" max="12290" width="51.5703125" style="47" customWidth="1"/>
    <col min="12291" max="12291" width="13.28515625" style="47" customWidth="1"/>
    <col min="12292" max="12292" width="12.140625" style="47" customWidth="1"/>
    <col min="12293" max="12293" width="4.140625" style="47" customWidth="1"/>
    <col min="12294" max="12294" width="42.140625" style="47" customWidth="1"/>
    <col min="12295" max="12295" width="15.42578125" style="47" customWidth="1"/>
    <col min="12296" max="12296" width="9.140625" style="47"/>
    <col min="12297" max="12297" width="14.28515625" style="47" customWidth="1"/>
    <col min="12298" max="12298" width="15.42578125" style="47" customWidth="1"/>
    <col min="12299" max="12544" width="9.140625" style="47"/>
    <col min="12545" max="12545" width="9.5703125" style="47" customWidth="1"/>
    <col min="12546" max="12546" width="51.5703125" style="47" customWidth="1"/>
    <col min="12547" max="12547" width="13.28515625" style="47" customWidth="1"/>
    <col min="12548" max="12548" width="12.140625" style="47" customWidth="1"/>
    <col min="12549" max="12549" width="4.140625" style="47" customWidth="1"/>
    <col min="12550" max="12550" width="42.140625" style="47" customWidth="1"/>
    <col min="12551" max="12551" width="15.42578125" style="47" customWidth="1"/>
    <col min="12552" max="12552" width="9.140625" style="47"/>
    <col min="12553" max="12553" width="14.28515625" style="47" customWidth="1"/>
    <col min="12554" max="12554" width="15.42578125" style="47" customWidth="1"/>
    <col min="12555" max="12800" width="9.140625" style="47"/>
    <col min="12801" max="12801" width="9.5703125" style="47" customWidth="1"/>
    <col min="12802" max="12802" width="51.5703125" style="47" customWidth="1"/>
    <col min="12803" max="12803" width="13.28515625" style="47" customWidth="1"/>
    <col min="12804" max="12804" width="12.140625" style="47" customWidth="1"/>
    <col min="12805" max="12805" width="4.140625" style="47" customWidth="1"/>
    <col min="12806" max="12806" width="42.140625" style="47" customWidth="1"/>
    <col min="12807" max="12807" width="15.42578125" style="47" customWidth="1"/>
    <col min="12808" max="12808" width="9.140625" style="47"/>
    <col min="12809" max="12809" width="14.28515625" style="47" customWidth="1"/>
    <col min="12810" max="12810" width="15.42578125" style="47" customWidth="1"/>
    <col min="12811" max="13056" width="9.140625" style="47"/>
    <col min="13057" max="13057" width="9.5703125" style="47" customWidth="1"/>
    <col min="13058" max="13058" width="51.5703125" style="47" customWidth="1"/>
    <col min="13059" max="13059" width="13.28515625" style="47" customWidth="1"/>
    <col min="13060" max="13060" width="12.140625" style="47" customWidth="1"/>
    <col min="13061" max="13061" width="4.140625" style="47" customWidth="1"/>
    <col min="13062" max="13062" width="42.140625" style="47" customWidth="1"/>
    <col min="13063" max="13063" width="15.42578125" style="47" customWidth="1"/>
    <col min="13064" max="13064" width="9.140625" style="47"/>
    <col min="13065" max="13065" width="14.28515625" style="47" customWidth="1"/>
    <col min="13066" max="13066" width="15.42578125" style="47" customWidth="1"/>
    <col min="13067" max="13312" width="9.140625" style="47"/>
    <col min="13313" max="13313" width="9.5703125" style="47" customWidth="1"/>
    <col min="13314" max="13314" width="51.5703125" style="47" customWidth="1"/>
    <col min="13315" max="13315" width="13.28515625" style="47" customWidth="1"/>
    <col min="13316" max="13316" width="12.140625" style="47" customWidth="1"/>
    <col min="13317" max="13317" width="4.140625" style="47" customWidth="1"/>
    <col min="13318" max="13318" width="42.140625" style="47" customWidth="1"/>
    <col min="13319" max="13319" width="15.42578125" style="47" customWidth="1"/>
    <col min="13320" max="13320" width="9.140625" style="47"/>
    <col min="13321" max="13321" width="14.28515625" style="47" customWidth="1"/>
    <col min="13322" max="13322" width="15.42578125" style="47" customWidth="1"/>
    <col min="13323" max="13568" width="9.140625" style="47"/>
    <col min="13569" max="13569" width="9.5703125" style="47" customWidth="1"/>
    <col min="13570" max="13570" width="51.5703125" style="47" customWidth="1"/>
    <col min="13571" max="13571" width="13.28515625" style="47" customWidth="1"/>
    <col min="13572" max="13572" width="12.140625" style="47" customWidth="1"/>
    <col min="13573" max="13573" width="4.140625" style="47" customWidth="1"/>
    <col min="13574" max="13574" width="42.140625" style="47" customWidth="1"/>
    <col min="13575" max="13575" width="15.42578125" style="47" customWidth="1"/>
    <col min="13576" max="13576" width="9.140625" style="47"/>
    <col min="13577" max="13577" width="14.28515625" style="47" customWidth="1"/>
    <col min="13578" max="13578" width="15.42578125" style="47" customWidth="1"/>
    <col min="13579" max="13824" width="9.140625" style="47"/>
    <col min="13825" max="13825" width="9.5703125" style="47" customWidth="1"/>
    <col min="13826" max="13826" width="51.5703125" style="47" customWidth="1"/>
    <col min="13827" max="13827" width="13.28515625" style="47" customWidth="1"/>
    <col min="13828" max="13828" width="12.140625" style="47" customWidth="1"/>
    <col min="13829" max="13829" width="4.140625" style="47" customWidth="1"/>
    <col min="13830" max="13830" width="42.140625" style="47" customWidth="1"/>
    <col min="13831" max="13831" width="15.42578125" style="47" customWidth="1"/>
    <col min="13832" max="13832" width="9.140625" style="47"/>
    <col min="13833" max="13833" width="14.28515625" style="47" customWidth="1"/>
    <col min="13834" max="13834" width="15.42578125" style="47" customWidth="1"/>
    <col min="13835" max="14080" width="9.140625" style="47"/>
    <col min="14081" max="14081" width="9.5703125" style="47" customWidth="1"/>
    <col min="14082" max="14082" width="51.5703125" style="47" customWidth="1"/>
    <col min="14083" max="14083" width="13.28515625" style="47" customWidth="1"/>
    <col min="14084" max="14084" width="12.140625" style="47" customWidth="1"/>
    <col min="14085" max="14085" width="4.140625" style="47" customWidth="1"/>
    <col min="14086" max="14086" width="42.140625" style="47" customWidth="1"/>
    <col min="14087" max="14087" width="15.42578125" style="47" customWidth="1"/>
    <col min="14088" max="14088" width="9.140625" style="47"/>
    <col min="14089" max="14089" width="14.28515625" style="47" customWidth="1"/>
    <col min="14090" max="14090" width="15.42578125" style="47" customWidth="1"/>
    <col min="14091" max="14336" width="9.140625" style="47"/>
    <col min="14337" max="14337" width="9.5703125" style="47" customWidth="1"/>
    <col min="14338" max="14338" width="51.5703125" style="47" customWidth="1"/>
    <col min="14339" max="14339" width="13.28515625" style="47" customWidth="1"/>
    <col min="14340" max="14340" width="12.140625" style="47" customWidth="1"/>
    <col min="14341" max="14341" width="4.140625" style="47" customWidth="1"/>
    <col min="14342" max="14342" width="42.140625" style="47" customWidth="1"/>
    <col min="14343" max="14343" width="15.42578125" style="47" customWidth="1"/>
    <col min="14344" max="14344" width="9.140625" style="47"/>
    <col min="14345" max="14345" width="14.28515625" style="47" customWidth="1"/>
    <col min="14346" max="14346" width="15.42578125" style="47" customWidth="1"/>
    <col min="14347" max="14592" width="9.140625" style="47"/>
    <col min="14593" max="14593" width="9.5703125" style="47" customWidth="1"/>
    <col min="14594" max="14594" width="51.5703125" style="47" customWidth="1"/>
    <col min="14595" max="14595" width="13.28515625" style="47" customWidth="1"/>
    <col min="14596" max="14596" width="12.140625" style="47" customWidth="1"/>
    <col min="14597" max="14597" width="4.140625" style="47" customWidth="1"/>
    <col min="14598" max="14598" width="42.140625" style="47" customWidth="1"/>
    <col min="14599" max="14599" width="15.42578125" style="47" customWidth="1"/>
    <col min="14600" max="14600" width="9.140625" style="47"/>
    <col min="14601" max="14601" width="14.28515625" style="47" customWidth="1"/>
    <col min="14602" max="14602" width="15.42578125" style="47" customWidth="1"/>
    <col min="14603" max="14848" width="9.140625" style="47"/>
    <col min="14849" max="14849" width="9.5703125" style="47" customWidth="1"/>
    <col min="14850" max="14850" width="51.5703125" style="47" customWidth="1"/>
    <col min="14851" max="14851" width="13.28515625" style="47" customWidth="1"/>
    <col min="14852" max="14852" width="12.140625" style="47" customWidth="1"/>
    <col min="14853" max="14853" width="4.140625" style="47" customWidth="1"/>
    <col min="14854" max="14854" width="42.140625" style="47" customWidth="1"/>
    <col min="14855" max="14855" width="15.42578125" style="47" customWidth="1"/>
    <col min="14856" max="14856" width="9.140625" style="47"/>
    <col min="14857" max="14857" width="14.28515625" style="47" customWidth="1"/>
    <col min="14858" max="14858" width="15.42578125" style="47" customWidth="1"/>
    <col min="14859" max="15104" width="9.140625" style="47"/>
    <col min="15105" max="15105" width="9.5703125" style="47" customWidth="1"/>
    <col min="15106" max="15106" width="51.5703125" style="47" customWidth="1"/>
    <col min="15107" max="15107" width="13.28515625" style="47" customWidth="1"/>
    <col min="15108" max="15108" width="12.140625" style="47" customWidth="1"/>
    <col min="15109" max="15109" width="4.140625" style="47" customWidth="1"/>
    <col min="15110" max="15110" width="42.140625" style="47" customWidth="1"/>
    <col min="15111" max="15111" width="15.42578125" style="47" customWidth="1"/>
    <col min="15112" max="15112" width="9.140625" style="47"/>
    <col min="15113" max="15113" width="14.28515625" style="47" customWidth="1"/>
    <col min="15114" max="15114" width="15.42578125" style="47" customWidth="1"/>
    <col min="15115" max="15360" width="9.140625" style="47"/>
    <col min="15361" max="15361" width="9.5703125" style="47" customWidth="1"/>
    <col min="15362" max="15362" width="51.5703125" style="47" customWidth="1"/>
    <col min="15363" max="15363" width="13.28515625" style="47" customWidth="1"/>
    <col min="15364" max="15364" width="12.140625" style="47" customWidth="1"/>
    <col min="15365" max="15365" width="4.140625" style="47" customWidth="1"/>
    <col min="15366" max="15366" width="42.140625" style="47" customWidth="1"/>
    <col min="15367" max="15367" width="15.42578125" style="47" customWidth="1"/>
    <col min="15368" max="15368" width="9.140625" style="47"/>
    <col min="15369" max="15369" width="14.28515625" style="47" customWidth="1"/>
    <col min="15370" max="15370" width="15.42578125" style="47" customWidth="1"/>
    <col min="15371" max="15616" width="9.140625" style="47"/>
    <col min="15617" max="15617" width="9.5703125" style="47" customWidth="1"/>
    <col min="15618" max="15618" width="51.5703125" style="47" customWidth="1"/>
    <col min="15619" max="15619" width="13.28515625" style="47" customWidth="1"/>
    <col min="15620" max="15620" width="12.140625" style="47" customWidth="1"/>
    <col min="15621" max="15621" width="4.140625" style="47" customWidth="1"/>
    <col min="15622" max="15622" width="42.140625" style="47" customWidth="1"/>
    <col min="15623" max="15623" width="15.42578125" style="47" customWidth="1"/>
    <col min="15624" max="15624" width="9.140625" style="47"/>
    <col min="15625" max="15625" width="14.28515625" style="47" customWidth="1"/>
    <col min="15626" max="15626" width="15.42578125" style="47" customWidth="1"/>
    <col min="15627" max="15872" width="9.140625" style="47"/>
    <col min="15873" max="15873" width="9.5703125" style="47" customWidth="1"/>
    <col min="15874" max="15874" width="51.5703125" style="47" customWidth="1"/>
    <col min="15875" max="15875" width="13.28515625" style="47" customWidth="1"/>
    <col min="15876" max="15876" width="12.140625" style="47" customWidth="1"/>
    <col min="15877" max="15877" width="4.140625" style="47" customWidth="1"/>
    <col min="15878" max="15878" width="42.140625" style="47" customWidth="1"/>
    <col min="15879" max="15879" width="15.42578125" style="47" customWidth="1"/>
    <col min="15880" max="15880" width="9.140625" style="47"/>
    <col min="15881" max="15881" width="14.28515625" style="47" customWidth="1"/>
    <col min="15882" max="15882" width="15.42578125" style="47" customWidth="1"/>
    <col min="15883" max="16128" width="9.140625" style="47"/>
    <col min="16129" max="16129" width="9.5703125" style="47" customWidth="1"/>
    <col min="16130" max="16130" width="51.5703125" style="47" customWidth="1"/>
    <col min="16131" max="16131" width="13.28515625" style="47" customWidth="1"/>
    <col min="16132" max="16132" width="12.140625" style="47" customWidth="1"/>
    <col min="16133" max="16133" width="4.140625" style="47" customWidth="1"/>
    <col min="16134" max="16134" width="42.140625" style="47" customWidth="1"/>
    <col min="16135" max="16135" width="15.42578125" style="47" customWidth="1"/>
    <col min="16136" max="16136" width="9.140625" style="47"/>
    <col min="16137" max="16137" width="14.28515625" style="47" customWidth="1"/>
    <col min="16138" max="16138" width="15.42578125" style="47" customWidth="1"/>
    <col min="16139" max="16384" width="9.140625" style="47"/>
  </cols>
  <sheetData>
    <row r="2" spans="2:13" ht="25.5" customHeight="1" x14ac:dyDescent="0.2">
      <c r="B2" s="357"/>
      <c r="C2" s="357"/>
      <c r="D2" s="357"/>
      <c r="E2" s="357"/>
      <c r="F2" s="357"/>
      <c r="G2" s="357"/>
      <c r="H2" s="357"/>
      <c r="I2" s="357"/>
      <c r="J2" s="357"/>
      <c r="K2" s="357"/>
    </row>
    <row r="3" spans="2:13" s="87" customFormat="1" ht="12.75" customHeight="1" x14ac:dyDescent="0.2">
      <c r="B3" s="115"/>
      <c r="C3" s="115"/>
      <c r="D3" s="115"/>
      <c r="E3" s="115"/>
      <c r="F3" s="85"/>
      <c r="G3" s="85"/>
      <c r="H3" s="85"/>
      <c r="I3" s="89"/>
      <c r="J3" s="86"/>
    </row>
    <row r="4" spans="2:13" ht="15.75" customHeight="1" thickBot="1" x14ac:dyDescent="0.25">
      <c r="B4" s="357" t="s">
        <v>213</v>
      </c>
      <c r="C4" s="357"/>
      <c r="D4" s="357"/>
      <c r="E4" s="357"/>
      <c r="F4" s="45"/>
      <c r="G4" s="425" t="s">
        <v>62</v>
      </c>
      <c r="H4" s="425"/>
      <c r="I4" s="425"/>
      <c r="J4" s="425"/>
      <c r="K4" s="425"/>
    </row>
    <row r="5" spans="2:13" ht="40.5" customHeight="1" thickTop="1" x14ac:dyDescent="0.2">
      <c r="B5" s="431" t="s">
        <v>46</v>
      </c>
      <c r="C5" s="431" t="s">
        <v>48</v>
      </c>
      <c r="D5" s="434" t="s">
        <v>211</v>
      </c>
      <c r="E5" s="435"/>
      <c r="F5" s="45"/>
      <c r="G5" s="448" t="s">
        <v>44</v>
      </c>
      <c r="H5" s="449"/>
      <c r="I5" s="450"/>
      <c r="J5" s="454" t="s">
        <v>43</v>
      </c>
      <c r="K5" s="426" t="s">
        <v>125</v>
      </c>
      <c r="L5" s="123"/>
    </row>
    <row r="6" spans="2:13" x14ac:dyDescent="0.2">
      <c r="B6" s="431"/>
      <c r="C6" s="431"/>
      <c r="D6" s="436"/>
      <c r="E6" s="437"/>
      <c r="F6" s="45"/>
      <c r="G6" s="451"/>
      <c r="H6" s="452"/>
      <c r="I6" s="453"/>
      <c r="J6" s="455"/>
      <c r="K6" s="427"/>
      <c r="L6" s="123"/>
    </row>
    <row r="7" spans="2:13" s="87" customFormat="1" ht="15" customHeight="1" x14ac:dyDescent="0.2">
      <c r="B7" s="431"/>
      <c r="C7" s="431"/>
      <c r="D7" s="198">
        <v>0.03</v>
      </c>
      <c r="E7" s="198">
        <v>0.02</v>
      </c>
      <c r="F7" s="85"/>
      <c r="G7" s="192"/>
      <c r="H7" s="194"/>
      <c r="I7" s="195"/>
      <c r="J7" s="196"/>
      <c r="K7" s="193"/>
      <c r="L7" s="114"/>
    </row>
    <row r="8" spans="2:13" ht="12" customHeight="1" x14ac:dyDescent="0.2">
      <c r="B8" s="431"/>
      <c r="C8" s="197" t="s">
        <v>64</v>
      </c>
      <c r="D8" s="438" t="s">
        <v>36</v>
      </c>
      <c r="E8" s="439"/>
      <c r="F8" s="48"/>
      <c r="G8" s="373" t="s">
        <v>37</v>
      </c>
      <c r="H8" s="374"/>
      <c r="I8" s="375"/>
      <c r="J8" s="90" t="s">
        <v>36</v>
      </c>
      <c r="K8" s="98" t="s">
        <v>36</v>
      </c>
      <c r="M8" s="49"/>
    </row>
    <row r="9" spans="2:13" x14ac:dyDescent="0.2">
      <c r="B9" s="119">
        <v>1</v>
      </c>
      <c r="C9" s="88" t="s">
        <v>132</v>
      </c>
      <c r="D9" s="340">
        <v>0.2</v>
      </c>
      <c r="E9" s="341"/>
      <c r="F9" s="45"/>
      <c r="G9" s="358" t="s">
        <v>66</v>
      </c>
      <c r="H9" s="359"/>
      <c r="I9" s="90" t="s">
        <v>35</v>
      </c>
      <c r="J9" s="50">
        <v>0.05</v>
      </c>
      <c r="K9" s="100">
        <v>0.05</v>
      </c>
      <c r="M9" s="49"/>
    </row>
    <row r="10" spans="2:13" x14ac:dyDescent="0.2">
      <c r="B10" s="119">
        <v>2</v>
      </c>
      <c r="C10" s="88" t="s">
        <v>67</v>
      </c>
      <c r="D10" s="340">
        <v>1.4999999999999999E-2</v>
      </c>
      <c r="E10" s="341"/>
      <c r="F10" s="45"/>
      <c r="G10" s="358" t="s">
        <v>68</v>
      </c>
      <c r="H10" s="359"/>
      <c r="I10" s="90" t="s">
        <v>34</v>
      </c>
      <c r="J10" s="50">
        <v>7.0000000000000007E-2</v>
      </c>
      <c r="K10" s="100">
        <v>7.0000000000000007E-2</v>
      </c>
      <c r="M10" s="49"/>
    </row>
    <row r="11" spans="2:13" x14ac:dyDescent="0.2">
      <c r="B11" s="119">
        <v>3</v>
      </c>
      <c r="C11" s="88" t="s">
        <v>69</v>
      </c>
      <c r="D11" s="340">
        <v>0.01</v>
      </c>
      <c r="E11" s="341"/>
      <c r="F11" s="45"/>
      <c r="G11" s="101" t="s">
        <v>70</v>
      </c>
      <c r="H11" s="92"/>
      <c r="I11" s="90" t="s">
        <v>33</v>
      </c>
      <c r="J11" s="99">
        <f>SUM(J12:J15)</f>
        <v>8.6500000000000007E-2</v>
      </c>
      <c r="K11" s="100">
        <f>SUM(K12:K15)</f>
        <v>0.14250000000000002</v>
      </c>
      <c r="M11" s="49"/>
    </row>
    <row r="12" spans="2:13" x14ac:dyDescent="0.2">
      <c r="B12" s="119">
        <v>4</v>
      </c>
      <c r="C12" s="88" t="s">
        <v>71</v>
      </c>
      <c r="D12" s="340">
        <v>2E-3</v>
      </c>
      <c r="E12" s="341"/>
      <c r="F12" s="45"/>
      <c r="G12" s="102"/>
      <c r="H12" s="93"/>
      <c r="I12" s="90" t="s">
        <v>32</v>
      </c>
      <c r="J12" s="103">
        <v>0.05</v>
      </c>
      <c r="K12" s="104">
        <v>0.05</v>
      </c>
      <c r="M12" s="49"/>
    </row>
    <row r="13" spans="2:13" x14ac:dyDescent="0.2">
      <c r="B13" s="119">
        <v>5</v>
      </c>
      <c r="C13" s="88" t="s">
        <v>72</v>
      </c>
      <c r="D13" s="340">
        <v>2.5000000000000001E-2</v>
      </c>
      <c r="E13" s="341"/>
      <c r="F13" s="45"/>
      <c r="G13" s="102"/>
      <c r="H13" s="93"/>
      <c r="I13" s="90" t="s">
        <v>31</v>
      </c>
      <c r="J13" s="103">
        <v>0.03</v>
      </c>
      <c r="K13" s="104">
        <v>7.5999999999999998E-2</v>
      </c>
      <c r="M13" s="49"/>
    </row>
    <row r="14" spans="2:13" x14ac:dyDescent="0.2">
      <c r="B14" s="119">
        <v>6</v>
      </c>
      <c r="C14" s="88" t="s">
        <v>73</v>
      </c>
      <c r="D14" s="340">
        <v>0.08</v>
      </c>
      <c r="E14" s="341"/>
      <c r="F14" s="45"/>
      <c r="G14" s="102"/>
      <c r="H14" s="93"/>
      <c r="I14" s="90" t="s">
        <v>30</v>
      </c>
      <c r="J14" s="138">
        <v>6.4999999999999997E-3</v>
      </c>
      <c r="K14" s="104">
        <v>1.6500000000000001E-2</v>
      </c>
      <c r="M14" s="49"/>
    </row>
    <row r="15" spans="2:13" x14ac:dyDescent="0.2">
      <c r="B15" s="119">
        <v>7</v>
      </c>
      <c r="C15" s="88" t="s">
        <v>49</v>
      </c>
      <c r="D15" s="340">
        <v>0.06</v>
      </c>
      <c r="E15" s="341"/>
      <c r="F15" s="45"/>
      <c r="G15" s="105"/>
      <c r="H15" s="94"/>
      <c r="I15" s="90" t="s">
        <v>74</v>
      </c>
      <c r="J15" s="103">
        <v>0</v>
      </c>
      <c r="K15" s="104">
        <v>0</v>
      </c>
      <c r="M15" s="49"/>
    </row>
    <row r="16" spans="2:13" ht="22.5" customHeight="1" x14ac:dyDescent="0.2">
      <c r="B16" s="119">
        <v>8</v>
      </c>
      <c r="C16" s="88" t="s">
        <v>75</v>
      </c>
      <c r="D16" s="340">
        <v>6.0000000000000001E-3</v>
      </c>
      <c r="E16" s="341"/>
      <c r="F16" s="45"/>
      <c r="G16" s="417" t="s">
        <v>76</v>
      </c>
      <c r="H16" s="428"/>
      <c r="I16" s="428"/>
      <c r="J16" s="215">
        <f>(((1+J9)*(1+J10))/(1-J11))-1</f>
        <v>0.22988505747126453</v>
      </c>
      <c r="K16" s="216">
        <f>(((1+K9)*(1+K10))/(1-K11))-1</f>
        <v>0.31020408163265345</v>
      </c>
      <c r="M16" s="49"/>
    </row>
    <row r="17" spans="1:13" x14ac:dyDescent="0.2">
      <c r="B17" s="342" t="s">
        <v>77</v>
      </c>
      <c r="C17" s="343"/>
      <c r="D17" s="442">
        <f>SUM(D9:E16)</f>
        <v>0.39800000000000008</v>
      </c>
      <c r="E17" s="443"/>
      <c r="F17" s="51"/>
      <c r="G17" s="351" t="s">
        <v>78</v>
      </c>
      <c r="H17" s="352"/>
      <c r="I17" s="95"/>
      <c r="J17" s="107"/>
      <c r="K17" s="116"/>
      <c r="M17" s="49"/>
    </row>
    <row r="18" spans="1:13" ht="15" customHeight="1" x14ac:dyDescent="0.2">
      <c r="B18" s="431"/>
      <c r="C18" s="431" t="s">
        <v>212</v>
      </c>
      <c r="D18" s="432" t="s">
        <v>204</v>
      </c>
      <c r="E18" s="432" t="s">
        <v>205</v>
      </c>
      <c r="F18" s="45"/>
      <c r="G18" s="102"/>
      <c r="H18" s="96"/>
      <c r="I18" s="96"/>
      <c r="J18" s="96"/>
      <c r="K18" s="117"/>
      <c r="M18" s="49"/>
    </row>
    <row r="19" spans="1:13" s="87" customFormat="1" ht="26.25" customHeight="1" x14ac:dyDescent="0.2">
      <c r="B19" s="431"/>
      <c r="C19" s="431"/>
      <c r="D19" s="433"/>
      <c r="E19" s="433"/>
      <c r="F19" s="85"/>
      <c r="G19" s="102"/>
      <c r="H19" s="96"/>
      <c r="I19" s="96"/>
      <c r="J19" s="96"/>
      <c r="K19" s="117"/>
      <c r="M19" s="49"/>
    </row>
    <row r="20" spans="1:13" x14ac:dyDescent="0.2">
      <c r="B20" s="119">
        <v>9</v>
      </c>
      <c r="C20" s="88" t="s">
        <v>207</v>
      </c>
      <c r="D20" s="190">
        <v>8.3299999999999999E-2</v>
      </c>
      <c r="E20" s="191">
        <v>9.0899999999999995E-2</v>
      </c>
      <c r="F20" s="45"/>
      <c r="G20" s="108" t="s">
        <v>29</v>
      </c>
      <c r="H20" s="109"/>
      <c r="I20" s="96"/>
      <c r="J20" s="96"/>
      <c r="K20" s="117"/>
      <c r="M20" s="49"/>
    </row>
    <row r="21" spans="1:13" x14ac:dyDescent="0.2">
      <c r="B21" s="119">
        <v>10</v>
      </c>
      <c r="C21" s="88" t="s">
        <v>208</v>
      </c>
      <c r="D21" s="190">
        <v>8.3299999999999999E-2</v>
      </c>
      <c r="E21" s="191">
        <v>9.0899999999999995E-2</v>
      </c>
      <c r="F21" s="45"/>
      <c r="G21" s="102" t="s">
        <v>82</v>
      </c>
      <c r="H21" s="96"/>
      <c r="I21" s="96"/>
      <c r="J21" s="96"/>
      <c r="K21" s="117"/>
      <c r="M21" s="49"/>
    </row>
    <row r="22" spans="1:13" x14ac:dyDescent="0.2">
      <c r="B22" s="119">
        <v>11</v>
      </c>
      <c r="C22" s="88" t="s">
        <v>209</v>
      </c>
      <c r="D22" s="190">
        <v>2.7799999999999998E-2</v>
      </c>
      <c r="E22" s="191">
        <v>3.0300000000000001E-2</v>
      </c>
      <c r="F22" s="45"/>
      <c r="G22" s="102" t="s">
        <v>84</v>
      </c>
      <c r="H22" s="96"/>
      <c r="I22" s="96"/>
      <c r="J22" s="96"/>
      <c r="K22" s="117"/>
      <c r="M22" s="49"/>
    </row>
    <row r="23" spans="1:13" ht="13.5" thickBot="1" x14ac:dyDescent="0.25">
      <c r="B23" s="119">
        <v>12</v>
      </c>
      <c r="C23" s="88" t="s">
        <v>133</v>
      </c>
      <c r="D23" s="446">
        <v>1.3899999999999999E-2</v>
      </c>
      <c r="E23" s="447"/>
      <c r="F23" s="45"/>
      <c r="G23" s="110" t="s">
        <v>86</v>
      </c>
      <c r="H23" s="97"/>
      <c r="I23" s="97"/>
      <c r="J23" s="97"/>
      <c r="K23" s="121"/>
      <c r="M23" s="49"/>
    </row>
    <row r="24" spans="1:13" ht="13.5" thickBot="1" x14ac:dyDescent="0.25">
      <c r="B24" s="119">
        <v>13</v>
      </c>
      <c r="C24" s="91" t="s">
        <v>134</v>
      </c>
      <c r="D24" s="446">
        <v>2.0000000000000001E-4</v>
      </c>
      <c r="E24" s="447"/>
      <c r="F24" s="45"/>
      <c r="G24" s="110" t="s">
        <v>88</v>
      </c>
      <c r="H24" s="97"/>
      <c r="I24" s="97"/>
      <c r="J24" s="97"/>
      <c r="K24" s="117"/>
      <c r="M24" s="49"/>
    </row>
    <row r="25" spans="1:13" ht="13.5" thickBot="1" x14ac:dyDescent="0.25">
      <c r="B25" s="119">
        <v>14</v>
      </c>
      <c r="C25" s="88" t="s">
        <v>135</v>
      </c>
      <c r="D25" s="446">
        <v>2.8E-3</v>
      </c>
      <c r="E25" s="447"/>
      <c r="F25" s="45"/>
      <c r="G25" s="111" t="s">
        <v>90</v>
      </c>
      <c r="H25" s="112"/>
      <c r="I25" s="113"/>
      <c r="J25" s="113"/>
      <c r="K25" s="122"/>
      <c r="M25" s="49"/>
    </row>
    <row r="26" spans="1:13" ht="13.5" thickTop="1" x14ac:dyDescent="0.2">
      <c r="A26" s="114"/>
      <c r="B26" s="119">
        <v>15</v>
      </c>
      <c r="C26" s="88" t="s">
        <v>136</v>
      </c>
      <c r="D26" s="446">
        <v>2.9999999999999997E-4</v>
      </c>
      <c r="E26" s="447"/>
      <c r="F26" s="45"/>
      <c r="G26" s="45"/>
      <c r="H26" s="45"/>
      <c r="I26" s="46"/>
      <c r="J26" s="46"/>
      <c r="M26" s="49"/>
    </row>
    <row r="27" spans="1:13" x14ac:dyDescent="0.2">
      <c r="A27" s="114"/>
      <c r="B27" s="342" t="s">
        <v>92</v>
      </c>
      <c r="C27" s="343"/>
      <c r="D27" s="200">
        <f>SUM(D20:D22)+SUM(D23:E26)</f>
        <v>0.21159999999999998</v>
      </c>
      <c r="E27" s="201">
        <f>SUM(E20:E22)+SUM(D23:E26)</f>
        <v>0.22929999999999998</v>
      </c>
      <c r="F27" s="51"/>
      <c r="G27" s="45"/>
      <c r="H27" s="45"/>
      <c r="I27" s="46"/>
      <c r="J27" s="46"/>
      <c r="M27" s="49"/>
    </row>
    <row r="28" spans="1:13" ht="17.25" customHeight="1" x14ac:dyDescent="0.2">
      <c r="B28" s="438" t="s">
        <v>93</v>
      </c>
      <c r="C28" s="439"/>
      <c r="D28" s="438" t="s">
        <v>36</v>
      </c>
      <c r="E28" s="439"/>
      <c r="F28" s="51"/>
      <c r="G28" s="45"/>
      <c r="H28" s="45"/>
      <c r="I28" s="46"/>
      <c r="J28" s="46"/>
      <c r="M28" s="49"/>
    </row>
    <row r="29" spans="1:13" ht="15" customHeight="1" x14ac:dyDescent="0.2">
      <c r="B29" s="119">
        <v>16</v>
      </c>
      <c r="C29" s="91" t="s">
        <v>137</v>
      </c>
      <c r="D29" s="340">
        <v>4.1999999999999997E-3</v>
      </c>
      <c r="E29" s="341"/>
      <c r="F29" s="45"/>
      <c r="G29" s="423" t="s">
        <v>160</v>
      </c>
      <c r="H29" s="423"/>
      <c r="I29" s="423"/>
      <c r="J29" s="46"/>
      <c r="M29" s="49"/>
    </row>
    <row r="30" spans="1:13" ht="13.5" customHeight="1" thickBot="1" x14ac:dyDescent="0.25">
      <c r="B30" s="119">
        <v>17</v>
      </c>
      <c r="C30" s="91" t="s">
        <v>138</v>
      </c>
      <c r="D30" s="340">
        <v>4.0000000000000002E-4</v>
      </c>
      <c r="E30" s="341"/>
      <c r="F30" s="45"/>
      <c r="G30" s="424"/>
      <c r="H30" s="424"/>
      <c r="I30" s="424"/>
      <c r="M30" s="49"/>
    </row>
    <row r="31" spans="1:13" ht="13.5" thickTop="1" x14ac:dyDescent="0.2">
      <c r="B31" s="119">
        <v>18</v>
      </c>
      <c r="C31" s="88" t="s">
        <v>139</v>
      </c>
      <c r="D31" s="340">
        <v>8.0000000000000004E-4</v>
      </c>
      <c r="E31" s="341"/>
      <c r="F31" s="45"/>
      <c r="G31" s="417" t="s">
        <v>46</v>
      </c>
      <c r="H31" s="419" t="s">
        <v>204</v>
      </c>
      <c r="I31" s="421" t="s">
        <v>205</v>
      </c>
      <c r="J31" s="123"/>
      <c r="M31" s="49"/>
    </row>
    <row r="32" spans="1:13" ht="13.5" thickBot="1" x14ac:dyDescent="0.25">
      <c r="B32" s="119">
        <v>19</v>
      </c>
      <c r="C32" s="88" t="s">
        <v>140</v>
      </c>
      <c r="D32" s="340">
        <v>2.8799999999999999E-2</v>
      </c>
      <c r="E32" s="341"/>
      <c r="F32" s="45"/>
      <c r="G32" s="418"/>
      <c r="H32" s="420"/>
      <c r="I32" s="422"/>
      <c r="J32" s="123"/>
      <c r="M32" s="49"/>
    </row>
    <row r="33" spans="1:14" ht="14.25" thickTop="1" thickBot="1" x14ac:dyDescent="0.25">
      <c r="B33" s="342" t="s">
        <v>98</v>
      </c>
      <c r="C33" s="343"/>
      <c r="D33" s="440">
        <f>SUM(D29:D32)</f>
        <v>3.4200000000000001E-2</v>
      </c>
      <c r="E33" s="441"/>
      <c r="F33" s="45"/>
      <c r="G33" s="165"/>
      <c r="H33" s="205"/>
      <c r="I33" s="206"/>
      <c r="N33" s="49"/>
    </row>
    <row r="34" spans="1:14" x14ac:dyDescent="0.2">
      <c r="B34" s="438" t="s">
        <v>99</v>
      </c>
      <c r="C34" s="439"/>
      <c r="D34" s="444" t="s">
        <v>36</v>
      </c>
      <c r="E34" s="445"/>
      <c r="F34" s="45"/>
      <c r="G34" s="202" t="s">
        <v>161</v>
      </c>
      <c r="H34" s="204">
        <f>D17</f>
        <v>0.39800000000000008</v>
      </c>
      <c r="I34" s="203">
        <f>D17</f>
        <v>0.39800000000000008</v>
      </c>
      <c r="N34" s="49"/>
    </row>
    <row r="35" spans="1:14" x14ac:dyDescent="0.2">
      <c r="B35" s="119">
        <v>20</v>
      </c>
      <c r="C35" s="91" t="s">
        <v>50</v>
      </c>
      <c r="D35" s="190">
        <f>D17*(D27-D22)</f>
        <v>7.3152400000000006E-2</v>
      </c>
      <c r="E35" s="190">
        <f>D17*(E27-E22)</f>
        <v>7.9202000000000009E-2</v>
      </c>
      <c r="F35" s="45"/>
      <c r="G35" s="166" t="s">
        <v>162</v>
      </c>
      <c r="H35" s="207" t="s">
        <v>36</v>
      </c>
      <c r="I35" s="167"/>
      <c r="N35" s="49"/>
    </row>
    <row r="36" spans="1:14" ht="13.5" customHeight="1" x14ac:dyDescent="0.2">
      <c r="B36" s="438" t="s">
        <v>100</v>
      </c>
      <c r="C36" s="439"/>
      <c r="D36" s="199">
        <f>SUM(D35)</f>
        <v>7.3152400000000006E-2</v>
      </c>
      <c r="E36" s="199">
        <f>SUM(E35)</f>
        <v>7.9202000000000009E-2</v>
      </c>
      <c r="F36" s="45"/>
      <c r="G36" s="168" t="s">
        <v>163</v>
      </c>
      <c r="H36" s="208">
        <f>D20</f>
        <v>8.3299999999999999E-2</v>
      </c>
      <c r="I36" s="169">
        <f>E20</f>
        <v>9.0899999999999995E-2</v>
      </c>
      <c r="N36" s="49"/>
    </row>
    <row r="37" spans="1:14" ht="22.5" customHeight="1" x14ac:dyDescent="0.2">
      <c r="B37" s="429" t="s">
        <v>101</v>
      </c>
      <c r="C37" s="429"/>
      <c r="D37" s="213" t="s">
        <v>206</v>
      </c>
      <c r="E37" s="214" t="s">
        <v>205</v>
      </c>
      <c r="F37" s="45"/>
      <c r="G37" s="168" t="s">
        <v>164</v>
      </c>
      <c r="H37" s="208">
        <f>D21</f>
        <v>8.3299999999999999E-2</v>
      </c>
      <c r="I37" s="169">
        <f>E21</f>
        <v>9.0899999999999995E-2</v>
      </c>
      <c r="N37" s="49"/>
    </row>
    <row r="38" spans="1:14" ht="15.75" customHeight="1" thickBot="1" x14ac:dyDescent="0.25">
      <c r="B38" s="429"/>
      <c r="C38" s="429"/>
      <c r="D38" s="211">
        <f>SUM(D17+D27+D33+D36)</f>
        <v>0.71695240000000005</v>
      </c>
      <c r="E38" s="212">
        <f>SUM(D17+E27++D33+E36)</f>
        <v>0.74070200000000008</v>
      </c>
      <c r="F38" s="45"/>
      <c r="G38" s="170" t="s">
        <v>165</v>
      </c>
      <c r="H38" s="208">
        <f>SUM(H36:H37)</f>
        <v>0.1666</v>
      </c>
      <c r="I38" s="169">
        <f>SUM(I36:I37)</f>
        <v>0.18179999999999999</v>
      </c>
      <c r="N38" s="49"/>
    </row>
    <row r="39" spans="1:14" ht="13.5" thickTop="1" x14ac:dyDescent="0.2">
      <c r="A39" s="53"/>
      <c r="B39" s="45" t="s">
        <v>102</v>
      </c>
      <c r="C39" s="45"/>
      <c r="D39" s="45"/>
      <c r="E39" s="45"/>
      <c r="F39" s="45"/>
      <c r="G39" s="170" t="s">
        <v>166</v>
      </c>
      <c r="H39" s="208">
        <f>H34*H38</f>
        <v>6.6306800000000013E-2</v>
      </c>
      <c r="I39" s="169">
        <f>I38*(I34)</f>
        <v>7.2356400000000015E-2</v>
      </c>
      <c r="N39" s="49"/>
    </row>
    <row r="40" spans="1:14" x14ac:dyDescent="0.2">
      <c r="A40" s="53"/>
      <c r="B40" s="45" t="s">
        <v>51</v>
      </c>
      <c r="C40" s="45"/>
      <c r="D40" s="45"/>
      <c r="E40" s="45"/>
      <c r="G40" s="168" t="s">
        <v>167</v>
      </c>
      <c r="H40" s="208">
        <f>D22</f>
        <v>2.7799999999999998E-2</v>
      </c>
      <c r="I40" s="169">
        <f>E22</f>
        <v>3.0300000000000001E-2</v>
      </c>
      <c r="N40" s="49"/>
    </row>
    <row r="41" spans="1:14" ht="13.5" customHeight="1" x14ac:dyDescent="0.2">
      <c r="A41" s="53"/>
      <c r="B41" s="430" t="s">
        <v>210</v>
      </c>
      <c r="C41" s="430"/>
      <c r="D41" s="430"/>
      <c r="E41" s="430"/>
      <c r="G41" s="170" t="s">
        <v>168</v>
      </c>
      <c r="H41" s="208">
        <f>D32</f>
        <v>2.8799999999999999E-2</v>
      </c>
      <c r="I41" s="169">
        <f>D32</f>
        <v>2.8799999999999999E-2</v>
      </c>
      <c r="N41" s="49"/>
    </row>
    <row r="42" spans="1:14" ht="13.5" thickBot="1" x14ac:dyDescent="0.25">
      <c r="A42" s="53"/>
      <c r="G42" s="171" t="s">
        <v>169</v>
      </c>
      <c r="H42" s="209">
        <f>SUM(H38:H41)</f>
        <v>0.28950680000000001</v>
      </c>
      <c r="I42" s="210">
        <f>SUM(I38:I41)</f>
        <v>0.31325639999999999</v>
      </c>
      <c r="N42" s="49"/>
    </row>
    <row r="43" spans="1:14" ht="13.5" thickTop="1" x14ac:dyDescent="0.2">
      <c r="A43" s="53"/>
      <c r="M43" s="49"/>
    </row>
    <row r="44" spans="1:14" x14ac:dyDescent="0.2">
      <c r="A44" s="53"/>
      <c r="M44" s="49"/>
    </row>
    <row r="45" spans="1:14" x14ac:dyDescent="0.2">
      <c r="A45" s="53"/>
      <c r="C45" s="53"/>
      <c r="M45" s="49"/>
    </row>
    <row r="46" spans="1:14" x14ac:dyDescent="0.2">
      <c r="A46" s="53"/>
      <c r="M46" s="49"/>
    </row>
    <row r="47" spans="1:14" ht="13.5" customHeight="1" x14ac:dyDescent="0.2">
      <c r="A47" s="53"/>
      <c r="M47" s="49"/>
    </row>
    <row r="48" spans="1:14" x14ac:dyDescent="0.2">
      <c r="M48" s="49"/>
    </row>
    <row r="49" spans="13:13" x14ac:dyDescent="0.2">
      <c r="M49" s="49"/>
    </row>
    <row r="50" spans="13:13" x14ac:dyDescent="0.2">
      <c r="M50" s="49"/>
    </row>
    <row r="51" spans="13:13" x14ac:dyDescent="0.2">
      <c r="M51" s="49"/>
    </row>
    <row r="52" spans="13:13" x14ac:dyDescent="0.2">
      <c r="M52" s="49"/>
    </row>
    <row r="53" spans="13:13" x14ac:dyDescent="0.2">
      <c r="M53" s="49"/>
    </row>
    <row r="54" spans="13:13" x14ac:dyDescent="0.2">
      <c r="M54" s="49"/>
    </row>
    <row r="55" spans="13:13" x14ac:dyDescent="0.2">
      <c r="M55" s="49"/>
    </row>
    <row r="56" spans="13:13" x14ac:dyDescent="0.2">
      <c r="M56" s="49"/>
    </row>
    <row r="57" spans="13:13" x14ac:dyDescent="0.2">
      <c r="M57" s="49"/>
    </row>
    <row r="58" spans="13:13" x14ac:dyDescent="0.2">
      <c r="M58" s="49"/>
    </row>
    <row r="59" spans="13:13" x14ac:dyDescent="0.2">
      <c r="M59" s="49"/>
    </row>
    <row r="60" spans="13:13" x14ac:dyDescent="0.2">
      <c r="M60" s="49"/>
    </row>
    <row r="61" spans="13:13" x14ac:dyDescent="0.2">
      <c r="M61" s="49"/>
    </row>
    <row r="62" spans="13:13" x14ac:dyDescent="0.2">
      <c r="M62" s="49"/>
    </row>
    <row r="63" spans="13:13" x14ac:dyDescent="0.2">
      <c r="M63" s="49"/>
    </row>
    <row r="64" spans="13:13" x14ac:dyDescent="0.2">
      <c r="M64" s="49"/>
    </row>
    <row r="65" spans="13:13" x14ac:dyDescent="0.2">
      <c r="M65" s="49"/>
    </row>
    <row r="66" spans="13:13" x14ac:dyDescent="0.2">
      <c r="M66" s="49"/>
    </row>
    <row r="67" spans="13:13" x14ac:dyDescent="0.2">
      <c r="M67" s="49"/>
    </row>
    <row r="68" spans="13:13" x14ac:dyDescent="0.2">
      <c r="M68" s="49"/>
    </row>
    <row r="69" spans="13:13" x14ac:dyDescent="0.2">
      <c r="M69" s="49"/>
    </row>
    <row r="70" spans="13:13" x14ac:dyDescent="0.2">
      <c r="M70" s="49"/>
    </row>
    <row r="71" spans="13:13" x14ac:dyDescent="0.2">
      <c r="M71" s="49"/>
    </row>
    <row r="72" spans="13:13" x14ac:dyDescent="0.2">
      <c r="M72" s="49"/>
    </row>
    <row r="73" spans="13:13" x14ac:dyDescent="0.2">
      <c r="M73" s="49"/>
    </row>
    <row r="74" spans="13:13" x14ac:dyDescent="0.2">
      <c r="M74" s="49"/>
    </row>
    <row r="75" spans="13:13" x14ac:dyDescent="0.2">
      <c r="M75" s="49"/>
    </row>
    <row r="76" spans="13:13" x14ac:dyDescent="0.2">
      <c r="M76" s="49"/>
    </row>
    <row r="77" spans="13:13" x14ac:dyDescent="0.2">
      <c r="M77" s="49"/>
    </row>
  </sheetData>
  <mergeCells count="51">
    <mergeCell ref="B2:K2"/>
    <mergeCell ref="D10:E10"/>
    <mergeCell ref="G10:H10"/>
    <mergeCell ref="B4:E4"/>
    <mergeCell ref="G5:I6"/>
    <mergeCell ref="J5:J6"/>
    <mergeCell ref="D8:E8"/>
    <mergeCell ref="G8:I8"/>
    <mergeCell ref="D9:E9"/>
    <mergeCell ref="G9:H9"/>
    <mergeCell ref="D11:E11"/>
    <mergeCell ref="D12:E12"/>
    <mergeCell ref="D13:E13"/>
    <mergeCell ref="D25:E25"/>
    <mergeCell ref="D26:E26"/>
    <mergeCell ref="D14:E14"/>
    <mergeCell ref="D15:E15"/>
    <mergeCell ref="D16:E16"/>
    <mergeCell ref="D23:E23"/>
    <mergeCell ref="D24:E24"/>
    <mergeCell ref="B17:C17"/>
    <mergeCell ref="D17:E17"/>
    <mergeCell ref="D34:E34"/>
    <mergeCell ref="B27:C27"/>
    <mergeCell ref="B28:C28"/>
    <mergeCell ref="D28:E28"/>
    <mergeCell ref="D29:E29"/>
    <mergeCell ref="B37:C38"/>
    <mergeCell ref="B41:E41"/>
    <mergeCell ref="B5:B8"/>
    <mergeCell ref="C5:C7"/>
    <mergeCell ref="B18:B19"/>
    <mergeCell ref="C18:C19"/>
    <mergeCell ref="D18:D19"/>
    <mergeCell ref="E18:E19"/>
    <mergeCell ref="D5:E6"/>
    <mergeCell ref="B36:C36"/>
    <mergeCell ref="D30:E30"/>
    <mergeCell ref="D31:E31"/>
    <mergeCell ref="D32:E32"/>
    <mergeCell ref="B33:C33"/>
    <mergeCell ref="D33:E33"/>
    <mergeCell ref="B34:C34"/>
    <mergeCell ref="G31:G32"/>
    <mergeCell ref="H31:H32"/>
    <mergeCell ref="I31:I32"/>
    <mergeCell ref="G29:I30"/>
    <mergeCell ref="G4:K4"/>
    <mergeCell ref="K5:K6"/>
    <mergeCell ref="G16:I16"/>
    <mergeCell ref="G17:H17"/>
  </mergeCells>
  <pageMargins left="0.51181102362204722" right="0.51181102362204722" top="0.78740157480314965" bottom="0.78740157480314965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9</vt:i4>
      </vt:variant>
      <vt:variant>
        <vt:lpstr>Intervalos Nomeados</vt:lpstr>
      </vt:variant>
      <vt:variant>
        <vt:i4>6</vt:i4>
      </vt:variant>
    </vt:vector>
  </HeadingPairs>
  <TitlesOfParts>
    <vt:vector size="15" baseType="lpstr">
      <vt:lpstr>Anexo I Planilha 1º ano</vt:lpstr>
      <vt:lpstr>Anexo IA HORAS,VT,Vl</vt:lpstr>
      <vt:lpstr>Anexo IIC - Encargos 2º ano</vt:lpstr>
      <vt:lpstr>Anexo IB Uniformes</vt:lpstr>
      <vt:lpstr>Anexo IC EPI</vt:lpstr>
      <vt:lpstr>Anexo ID Cálculo Cobertura</vt:lpstr>
      <vt:lpstr>Plan1</vt:lpstr>
      <vt:lpstr>Anexo IE Ressarcimento Entorno</vt:lpstr>
      <vt:lpstr>Anexo IF Encargos 1º ano</vt:lpstr>
      <vt:lpstr>'Anexo I Planilha 1º ano'!Area_de_impressao</vt:lpstr>
      <vt:lpstr>'Anexo IA HORAS,VT,Vl'!Area_de_impressao</vt:lpstr>
      <vt:lpstr>'Anexo ID Cálculo Cobertura'!Area_de_impressao</vt:lpstr>
      <vt:lpstr>'Anexo IE Ressarcimento Entorno'!Area_de_impressao</vt:lpstr>
      <vt:lpstr>'Anexo IF Encargos 1º ano'!Area_de_impressao</vt:lpstr>
      <vt:lpstr>'Anexo IIC - Encargos 2º ano'!Area_de_impressao</vt:lpstr>
    </vt:vector>
  </TitlesOfParts>
  <Company>Supremo Tribunal Federal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Marcello dos Santos Lopes</cp:lastModifiedBy>
  <cp:lastPrinted>2020-04-29T15:41:59Z</cp:lastPrinted>
  <dcterms:created xsi:type="dcterms:W3CDTF">2016-06-22T18:10:46Z</dcterms:created>
  <dcterms:modified xsi:type="dcterms:W3CDTF">2022-11-11T19:15:04Z</dcterms:modified>
</cp:coreProperties>
</file>